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onsol.výsledovka" sheetId="1" r:id="rId1"/>
    <sheet name="F+M Výnosy" sheetId="2" r:id="rId2"/>
    <sheet name="Konsol. provozní náklady" sheetId="3" r:id="rId3"/>
    <sheet name="Konsol.rozvaha+CF" sheetId="4" r:id="rId4"/>
    <sheet name="Konsol.investice" sheetId="5" r:id="rId5"/>
    <sheet name="Provozní výsl." sheetId="6" r:id="rId6"/>
    <sheet name="Provozní výsl.čtvrtletně" sheetId="7" r:id="rId7"/>
  </sheets>
  <definedNames>
    <definedName name="_xlnm.Print_Area" localSheetId="1">'F+M Výnosy'!$A$1:$G$74</definedName>
    <definedName name="_xlnm.Print_Area" localSheetId="2">'Konsol. provozní náklady'!$A$1:$G$27</definedName>
    <definedName name="_xlnm.Print_Area" localSheetId="4">'Konsol.investice'!$A$1:$G$11</definedName>
    <definedName name="_xlnm.Print_Area" localSheetId="3">'Konsol.rozvaha+CF'!$A$1:$F$70</definedName>
    <definedName name="_xlnm.Print_Area" localSheetId="0">'Konsol.výsledovka'!$A$1:$I$39</definedName>
    <definedName name="_xlnm.Print_Area" localSheetId="5">'Provozní výsl.'!$A$1:$J$71</definedName>
    <definedName name="_xlnm.Print_Area" localSheetId="6">'Provozní výsl.čtvrtletně'!$A$1:$K$71</definedName>
  </definedNames>
  <calcPr fullCalcOnLoad="1"/>
</workbook>
</file>

<file path=xl/sharedStrings.xml><?xml version="1.0" encoding="utf-8"?>
<sst xmlns="http://schemas.openxmlformats.org/spreadsheetml/2006/main" count="365" uniqueCount="217">
  <si>
    <t xml:space="preserve">´_ _ _ _ _ </t>
  </si>
  <si>
    <t>n.m.</t>
  </si>
  <si>
    <t xml:space="preserve">_ _ _ _ _ </t>
  </si>
  <si>
    <t xml:space="preserve">    Goodwill</t>
  </si>
  <si>
    <r>
      <t xml:space="preserve">2) </t>
    </r>
    <r>
      <rPr>
        <sz val="10"/>
        <rFont val="Arial"/>
        <family val="2"/>
      </rPr>
      <t>ADSL</t>
    </r>
  </si>
  <si>
    <t>´_ _ _ _ _ _ _</t>
  </si>
  <si>
    <t>Q4 2006</t>
  </si>
  <si>
    <t>Revenues for fixed and mobile segment are net of inter-segment charges between fixed and mobile segments</t>
  </si>
  <si>
    <t>Q1 2007</t>
  </si>
  <si>
    <t>Telefónica O2 Slovakia</t>
  </si>
  <si>
    <t>Q2 2007</t>
  </si>
  <si>
    <t>Q3 2007</t>
  </si>
  <si>
    <t>Telefónica O2 Czech Republic</t>
  </si>
  <si>
    <t>4Q2006</t>
  </si>
  <si>
    <t>4Q2007</t>
  </si>
  <si>
    <t>Q4 2007</t>
  </si>
  <si>
    <r>
      <t xml:space="preserve">   Internet &amp; Data </t>
    </r>
    <r>
      <rPr>
        <vertAlign val="superscript"/>
        <sz val="10"/>
        <rFont val="Arial"/>
        <family val="2"/>
      </rPr>
      <t xml:space="preserve">6) </t>
    </r>
  </si>
  <si>
    <t>Údaje v tomto souboru jsou informativního charakteru.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</si>
  <si>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</si>
  <si>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</si>
  <si>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r>
      <t xml:space="preserve">Výnosy </t>
    </r>
    <r>
      <rPr>
        <vertAlign val="superscript"/>
        <sz val="10"/>
        <rFont val="Arial"/>
        <family val="2"/>
      </rPr>
      <t>1)</t>
    </r>
  </si>
  <si>
    <t>Aktivace dlouhodobého majetku</t>
  </si>
  <si>
    <t>Provozní náklady</t>
  </si>
  <si>
    <t>Ostatní provozní náklady</t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</si>
  <si>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</si>
  <si>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</si>
  <si>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</si>
  <si>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</si>
  <si>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</si>
  <si>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</si>
  <si>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</si>
  <si>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</si>
  <si>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</si>
  <si>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</si>
  <si>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</si>
  <si>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</si>
  <si>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t>KONSOLIDOVANÝ VÝKAZ ZISKŮ A ZTRÁT</t>
  </si>
  <si>
    <t>% změna 4Q07/4Q06</t>
  </si>
  <si>
    <r>
      <t>1)</t>
    </r>
    <r>
      <rPr>
        <sz val="10"/>
        <rFont val="Arial"/>
        <family val="2"/>
      </rPr>
      <t xml:space="preserve"> Výnosy z podnikání a opakující se výnosy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</si>
  <si>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</si>
  <si>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t>% změna 2007/06</t>
  </si>
  <si>
    <r>
      <t>VÝNOSY - Segment pevných linek v ČR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</si>
  <si>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</si>
  <si>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</si>
  <si>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 xml:space="preserve">   Hovorné</t>
  </si>
  <si>
    <r>
      <t xml:space="preserve">     - Tuzemský provoz </t>
    </r>
    <r>
      <rPr>
        <vertAlign val="superscript"/>
        <sz val="10"/>
        <rFont val="Arial"/>
        <family val="2"/>
      </rPr>
      <t>3)</t>
    </r>
  </si>
  <si>
    <t xml:space="preserve">     - Provoz do mobilních sítí</t>
  </si>
  <si>
    <t xml:space="preserve">     - Mezinárodní provoz</t>
  </si>
  <si>
    <r>
      <t xml:space="preserve">     - Ostatní provoz </t>
    </r>
    <r>
      <rPr>
        <vertAlign val="superscript"/>
        <sz val="10"/>
        <rFont val="Arial"/>
        <family val="2"/>
      </rPr>
      <t>4)</t>
    </r>
  </si>
  <si>
    <t>Internet</t>
  </si>
  <si>
    <t xml:space="preserve">   Vytáčený přístup</t>
  </si>
  <si>
    <t xml:space="preserve">   Vysokorychlostní přístup </t>
  </si>
  <si>
    <t>IT Služby</t>
  </si>
  <si>
    <t>Datové služby</t>
  </si>
  <si>
    <t xml:space="preserve">   Pronájem okruhů</t>
  </si>
  <si>
    <t>Celkem výnosy z podnikání</t>
  </si>
  <si>
    <t>Ostatní výnosy</t>
  </si>
  <si>
    <t>Celkem výnosy</t>
  </si>
  <si>
    <r>
      <t xml:space="preserve">  Propojení </t>
    </r>
    <r>
      <rPr>
        <vertAlign val="superscript"/>
        <sz val="10"/>
        <rFont val="Arial"/>
        <family val="2"/>
      </rPr>
      <t xml:space="preserve">5) </t>
    </r>
    <r>
      <rPr>
        <vertAlign val="superscript"/>
        <sz val="10"/>
        <color indexed="10"/>
        <rFont val="Arial"/>
        <family val="2"/>
      </rPr>
      <t>6)</t>
    </r>
  </si>
  <si>
    <r>
      <t xml:space="preserve">     - Maloobchod </t>
    </r>
    <r>
      <rPr>
        <vertAlign val="superscript"/>
        <sz val="10"/>
        <rFont val="Arial"/>
        <family val="2"/>
      </rPr>
      <t>7)</t>
    </r>
  </si>
  <si>
    <r>
      <t xml:space="preserve">     - Velkoobchod </t>
    </r>
    <r>
      <rPr>
        <vertAlign val="superscript"/>
        <sz val="10"/>
        <rFont val="Arial"/>
        <family val="2"/>
      </rPr>
      <t>8)</t>
    </r>
  </si>
  <si>
    <r>
      <t xml:space="preserve">Koncová zařízení </t>
    </r>
    <r>
      <rPr>
        <b/>
        <vertAlign val="superscript"/>
        <sz val="10"/>
        <color indexed="12"/>
        <rFont val="Arial"/>
        <family val="2"/>
      </rPr>
      <t>9)</t>
    </r>
  </si>
  <si>
    <r>
      <t xml:space="preserve">   Datové služby sítě </t>
    </r>
    <r>
      <rPr>
        <vertAlign val="superscript"/>
        <sz val="10"/>
        <rFont val="Arial"/>
        <family val="2"/>
      </rPr>
      <t>10)</t>
    </r>
  </si>
  <si>
    <r>
      <t xml:space="preserve">Ostatní telekomunikační služby </t>
    </r>
    <r>
      <rPr>
        <b/>
        <vertAlign val="superscript"/>
        <sz val="10"/>
        <color indexed="12"/>
        <rFont val="Arial"/>
        <family val="2"/>
      </rPr>
      <t>11)</t>
    </r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</si>
  <si>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segmentem; výsledky dceřiných společností a jejich vzájemné transkace a účetní úpravy nejsou vykázány</t>
    </r>
  </si>
  <si>
    <r>
      <t>2)</t>
    </r>
    <r>
      <rPr>
        <sz val="10"/>
        <rFont val="Arial"/>
        <family val="2"/>
      </rPr>
      <t xml:space="preserve"> Stálé poplatky a poplatky za zřizování</t>
    </r>
  </si>
  <si>
    <r>
      <t>3)</t>
    </r>
    <r>
      <rPr>
        <sz val="10"/>
        <rFont val="Arial"/>
        <family val="2"/>
      </rPr>
      <t xml:space="preserve"> Místní a meziměstský</t>
    </r>
  </si>
  <si>
    <r>
      <t xml:space="preserve">4) </t>
    </r>
    <r>
      <rPr>
        <sz val="10"/>
        <rFont val="Arial"/>
        <family val="2"/>
      </rPr>
      <t>Včetně mincovních automatů a předplacených karet</t>
    </r>
  </si>
  <si>
    <r>
      <t xml:space="preserve">5)  </t>
    </r>
    <r>
      <rPr>
        <sz val="10"/>
        <rFont val="Arial"/>
        <family val="2"/>
      </rPr>
      <t>Tuzemské a mezinárodní, z pevných i mobilních sítí</t>
    </r>
  </si>
  <si>
    <r>
      <t xml:space="preserve">7) </t>
    </r>
    <r>
      <rPr>
        <sz val="10"/>
        <rFont val="Arial"/>
        <family val="2"/>
      </rPr>
      <t>Včetně vysokorychlostních služeb obsahu a služeb s přidanou hodnotou</t>
    </r>
  </si>
  <si>
    <r>
      <t xml:space="preserve">8) </t>
    </r>
    <r>
      <rPr>
        <sz val="10"/>
        <rFont val="Arial"/>
        <family val="2"/>
      </rPr>
      <t>Služby Carrier Broadband</t>
    </r>
  </si>
  <si>
    <r>
      <t xml:space="preserve">9) </t>
    </r>
    <r>
      <rPr>
        <sz val="10"/>
        <rFont val="Arial"/>
        <family val="2"/>
      </rPr>
      <t>Telefonní přístroje a zařízení</t>
    </r>
  </si>
  <si>
    <r>
      <t xml:space="preserve">10) </t>
    </r>
    <r>
      <rPr>
        <sz val="10"/>
        <rFont val="Arial"/>
        <family val="2"/>
      </rPr>
      <t>Včetně IP Connect and VPN</t>
    </r>
  </si>
  <si>
    <r>
      <t xml:space="preserve">11) </t>
    </r>
    <r>
      <rPr>
        <sz val="10"/>
        <rFont val="Arial"/>
        <family val="2"/>
      </rPr>
      <t>Včetně služeb s přidanou hodnotou (SMS, barevné linky apod.)</t>
    </r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</si>
  <si>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</si>
  <si>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</si>
  <si>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</si>
  <si>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</si>
  <si>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</si>
  <si>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 xml:space="preserve">3) </t>
    </r>
    <r>
      <rPr>
        <vertAlign val="superscript"/>
        <sz val="10"/>
        <color indexed="10"/>
        <rFont val="Arial"/>
        <family val="2"/>
      </rPr>
      <t>4)</t>
    </r>
  </si>
  <si>
    <r>
      <t xml:space="preserve">   Služby s přidanou hodnotou </t>
    </r>
    <r>
      <rPr>
        <vertAlign val="superscript"/>
        <sz val="10"/>
        <rFont val="Arial"/>
        <family val="2"/>
      </rPr>
      <t>5)</t>
    </r>
  </si>
  <si>
    <r>
      <t xml:space="preserve">   Ostatní výnosy </t>
    </r>
    <r>
      <rPr>
        <vertAlign val="superscript"/>
        <sz val="10"/>
        <rFont val="Arial"/>
        <family val="2"/>
      </rPr>
      <t>7)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</si>
  <si>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8)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</si>
  <si>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</si>
  <si>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</si>
  <si>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5)</t>
    </r>
    <r>
      <rPr>
        <sz val="10"/>
        <rFont val="Arial"/>
        <family val="2"/>
      </rPr>
      <t xml:space="preserve"> Včetně SMS &amp; MMS a služeb obsahu</t>
    </r>
  </si>
  <si>
    <r>
      <t>6)</t>
    </r>
    <r>
      <rPr>
        <sz val="10"/>
        <rFont val="Arial"/>
        <family val="2"/>
      </rPr>
      <t xml:space="preserve"> CDMA, GPRS, HSCSD, UMTS a ADSL</t>
    </r>
  </si>
  <si>
    <r>
      <t>7)</t>
    </r>
    <r>
      <rPr>
        <sz val="10"/>
        <rFont val="Arial"/>
        <family val="2"/>
      </rPr>
      <t xml:space="preserve"> Včetně IT Služeb a dalších</t>
    </r>
  </si>
  <si>
    <r>
      <t>8)</t>
    </r>
    <r>
      <rPr>
        <sz val="10"/>
        <rFont val="Arial"/>
        <family val="2"/>
      </rPr>
      <t xml:space="preserve"> Včetně poplatků za zřizování</t>
    </r>
  </si>
  <si>
    <t>KONSOLIDOVANÉ PROVOZNÍ NÁKLADY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</si>
  <si>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</si>
  <si>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t xml:space="preserve">   Náklady na propojení</t>
  </si>
  <si>
    <t xml:space="preserve">   Náklady na prodej zboží</t>
  </si>
  <si>
    <t xml:space="preserve">   Ostatní dodávky</t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</si>
  <si>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2)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</si>
  <si>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</si>
  <si>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</si>
  <si>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</si>
  <si>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</si>
  <si>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r>
      <t xml:space="preserve">   Spotřeba materiálu a energie </t>
    </r>
    <r>
      <rPr>
        <vertAlign val="superscript"/>
        <sz val="10"/>
        <rFont val="Arial"/>
        <family val="2"/>
      </rPr>
      <t>3)</t>
    </r>
  </si>
  <si>
    <r>
      <t xml:space="preserve">   Ostatní subdodávky </t>
    </r>
    <r>
      <rPr>
        <vertAlign val="superscript"/>
        <sz val="10"/>
        <rFont val="Arial"/>
        <family val="2"/>
      </rPr>
      <t>4)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</si>
  <si>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5)</t>
    </r>
  </si>
  <si>
    <t>Celkem provozní náklady</t>
  </si>
  <si>
    <r>
      <t>1)</t>
    </r>
    <r>
      <rPr>
        <sz val="10"/>
        <rFont val="Arial"/>
        <family val="2"/>
      </rPr>
      <t xml:space="preserve"> Nákupy a náklady na prodej</t>
    </r>
  </si>
  <si>
    <r>
      <t>2)</t>
    </r>
    <r>
      <rPr>
        <sz val="10"/>
        <rFont val="Arial"/>
        <family val="2"/>
      </rPr>
      <t xml:space="preserve"> Včetně nákladů souvisejících se snižováním počtu zaměstnanců</t>
    </r>
  </si>
  <si>
    <r>
      <t>3)</t>
    </r>
    <r>
      <rPr>
        <sz val="10"/>
        <rFont val="Arial"/>
        <family val="2"/>
      </rPr>
      <t xml:space="preserve"> Materiál a energie</t>
    </r>
  </si>
  <si>
    <r>
      <t>4)</t>
    </r>
    <r>
      <rPr>
        <sz val="10"/>
        <rFont val="Arial"/>
        <family val="2"/>
      </rPr>
      <t xml:space="preserve"> Včetně nákladů na poradenské služby</t>
    </r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</si>
  <si>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</si>
  <si>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</si>
  <si>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</si>
  <si>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</si>
  <si>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</si>
  <si>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</si>
  <si>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</si>
  <si>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</si>
  <si>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</si>
  <si>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</si>
  <si>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</si>
  <si>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</si>
  <si>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</si>
  <si>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</si>
  <si>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</si>
  <si>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</si>
  <si>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</si>
  <si>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</si>
  <si>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</si>
  <si>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</si>
  <si>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</si>
  <si>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</si>
  <si>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</si>
  <si>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</si>
  <si>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</si>
  <si>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</si>
  <si>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</si>
  <si>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% změna 2007/2006</t>
  </si>
  <si>
    <t>KONSOLIDOVANÝ PŘEHLED PENĚŽNÍCH TOKŮ</t>
  </si>
  <si>
    <t xml:space="preserve">    Placené úroky</t>
  </si>
  <si>
    <t xml:space="preserve">    Přijaté úroky</t>
  </si>
  <si>
    <t xml:space="preserve">    Zaplacená daň z příjmu za běžnou činnost</t>
  </si>
  <si>
    <t>Čistý peněžní tok z běžné činnosti</t>
  </si>
  <si>
    <t xml:space="preserve">    Pořízení hmotného a nehmotného dlouhodobého majetku</t>
  </si>
  <si>
    <t xml:space="preserve">    Nákup cenných papírů</t>
  </si>
  <si>
    <t xml:space="preserve">    Pořízení majetkové účasti</t>
  </si>
  <si>
    <t xml:space="preserve">    Prodej hmotného dlouhodobého majetku</t>
  </si>
  <si>
    <t xml:space="preserve">    Prodej cenných papírů</t>
  </si>
  <si>
    <t xml:space="preserve">    Prodej majetkové účasti</t>
  </si>
  <si>
    <t xml:space="preserve">    Přijaté dividendy</t>
  </si>
  <si>
    <t xml:space="preserve">    Poskytnutí úvěru</t>
  </si>
  <si>
    <t xml:space="preserve">    Splátka úvěru</t>
  </si>
  <si>
    <t>Čistý peněžní tok z investiční činnosti</t>
  </si>
  <si>
    <r>
      <t xml:space="preserve">Volné peněžní toky I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</si>
  <si>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Volné peněžní toky II </t>
    </r>
    <r>
      <rPr>
        <b/>
        <vertAlign val="superscript"/>
        <sz val="10"/>
        <color indexed="12"/>
        <rFont val="Arial"/>
        <family val="2"/>
      </rPr>
      <t>2)</t>
    </r>
  </si>
  <si>
    <t>Čistý peněžní tok před financováním</t>
  </si>
  <si>
    <t>Čistý peněžní tok z finanční činnosti</t>
  </si>
  <si>
    <t>Vliv pohybu měnových kurzů</t>
  </si>
  <si>
    <t>Čistá změna stavu peněz a peněžních zůstatků</t>
  </si>
  <si>
    <r>
      <t xml:space="preserve">1) </t>
    </r>
    <r>
      <rPr>
        <sz val="10"/>
        <rFont val="Arial"/>
        <family val="2"/>
      </rPr>
      <t xml:space="preserve">Čisté CF z běžné činnosti + čisté CF z investiční činnosti vyjma cenných papírů, majetkové účasti, dividend a úvěru </t>
    </r>
    <r>
      <rPr>
        <vertAlign val="superscript"/>
        <sz val="10"/>
        <rFont val="Arial"/>
        <family val="2"/>
      </rPr>
      <t xml:space="preserve"> </t>
    </r>
  </si>
  <si>
    <r>
      <t xml:space="preserve">2) </t>
    </r>
    <r>
      <rPr>
        <sz val="10"/>
        <rFont val="Arial CE"/>
        <family val="2"/>
      </rPr>
      <t xml:space="preserve">Čisté CF z běžné činnosti vyjma placených a přijatých úroků + čisté CF z investiční činnosti vyjma cenných papírů, majetkové účasti, dividend a úvěru </t>
    </r>
  </si>
  <si>
    <t>KONSOLIDOVANÉ INVESTICE</t>
  </si>
  <si>
    <t>Investice</t>
  </si>
  <si>
    <t>Investice/Výnosy</t>
  </si>
  <si>
    <t>PROVOZNÍ DATA - Segment pevných linek v ČR</t>
  </si>
  <si>
    <t>Celkové přístupy</t>
  </si>
  <si>
    <t>Maloobchodní přístupy</t>
  </si>
  <si>
    <r>
      <t xml:space="preserve">Pevné telefonní linky </t>
    </r>
    <r>
      <rPr>
        <vertAlign val="superscript"/>
        <sz val="10"/>
        <rFont val="Arial"/>
        <family val="2"/>
      </rPr>
      <t>1)</t>
    </r>
  </si>
  <si>
    <t>Internet a datové přístupy</t>
  </si>
  <si>
    <t>Vytáčený přístup</t>
  </si>
  <si>
    <r>
      <t xml:space="preserve">Vysokorychlostní přístup </t>
    </r>
    <r>
      <rPr>
        <vertAlign val="superscript"/>
        <sz val="10"/>
        <rFont val="Arial"/>
        <family val="2"/>
      </rPr>
      <t>2)</t>
    </r>
  </si>
  <si>
    <r>
      <t xml:space="preserve">Ostatní </t>
    </r>
    <r>
      <rPr>
        <vertAlign val="superscript"/>
        <sz val="10"/>
        <rFont val="Arial"/>
        <family val="2"/>
      </rPr>
      <t>3)</t>
    </r>
  </si>
  <si>
    <t>Placená televize</t>
  </si>
  <si>
    <t>Velkoobchodní přístupy</t>
  </si>
  <si>
    <t>Zpřístupněné místní smyčky</t>
  </si>
  <si>
    <t>Velkoobchodní přístupy ADSL</t>
  </si>
  <si>
    <r>
      <t xml:space="preserve">Ostatní </t>
    </r>
    <r>
      <rPr>
        <vertAlign val="superscript"/>
        <sz val="10"/>
        <rFont val="Arial"/>
        <family val="2"/>
      </rPr>
      <t>4)</t>
    </r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</si>
  <si>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</si>
  <si>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</si>
  <si>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</si>
  <si>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</si>
  <si>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</si>
  <si>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</si>
  <si>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</si>
  <si>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</si>
  <si>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</si>
  <si>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</si>
  <si>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5)</t>
    </r>
  </si>
  <si>
    <t>PROVOZNÍ DATA - Mobilní segment v ČR</t>
  </si>
  <si>
    <r>
      <t xml:space="preserve">zákazníci smluvních služeb </t>
    </r>
    <r>
      <rPr>
        <vertAlign val="superscript"/>
        <sz val="10"/>
        <rFont val="Arial"/>
        <family val="2"/>
      </rPr>
      <t>6)</t>
    </r>
  </si>
  <si>
    <r>
      <t xml:space="preserve">zákazníci předpalcených služeb </t>
    </r>
    <r>
      <rPr>
        <vertAlign val="superscript"/>
        <sz val="10"/>
        <rFont val="Arial"/>
        <family val="2"/>
      </rPr>
      <t>7)</t>
    </r>
  </si>
  <si>
    <t>GPRS zákazníci s paušální platbou za internet (x 1000)</t>
  </si>
  <si>
    <t>CDMA zákazníci (x 1000)</t>
  </si>
  <si>
    <t>Míra odchodu zákazníků (měsíční průměr)</t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</si>
  <si>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 xml:space="preserve">8) 9) 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</si>
  <si>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8)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</si>
  <si>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8)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</si>
  <si>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8) 10)</t>
    </r>
  </si>
  <si>
    <t xml:space="preserve">Datové služby bez SMS jako % prům.měs.výn.dat.sl. </t>
  </si>
  <si>
    <t>Celk. počet minut - odchozích &amp; přích. (x 1 000 000)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</si>
  <si>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11)</t>
    </r>
  </si>
  <si>
    <t>Celkový počet SMS (x 1 000 000)</t>
  </si>
  <si>
    <t>Ostatní dceřiné společnosti</t>
  </si>
  <si>
    <t>Počet zákazníků na konci období (x 1000)</t>
  </si>
  <si>
    <t>Datoví zákazníci</t>
  </si>
  <si>
    <t>Počet zaměstnanců (na konci období)</t>
  </si>
  <si>
    <r>
      <t xml:space="preserve">3) </t>
    </r>
    <r>
      <rPr>
        <sz val="10"/>
        <rFont val="Arial"/>
        <family val="2"/>
      </rPr>
      <t>Pronajaté linky</t>
    </r>
  </si>
  <si>
    <r>
      <t xml:space="preserve">4) </t>
    </r>
    <r>
      <rPr>
        <sz val="10"/>
        <rFont val="Arial"/>
        <family val="2"/>
      </rPr>
      <t>Velkoobchodná pronajaté linky</t>
    </r>
  </si>
  <si>
    <r>
      <t xml:space="preserve">5) </t>
    </r>
    <r>
      <rPr>
        <sz val="10"/>
        <rFont val="Arial"/>
        <family val="2"/>
      </rPr>
      <t>Příchozí + odchozí</t>
    </r>
  </si>
  <si>
    <r>
      <t>6)</t>
    </r>
    <r>
      <rPr>
        <sz val="10"/>
        <rFont val="Arial"/>
        <family val="0"/>
      </rPr>
      <t xml:space="preserve"> zákazníci GSM, NMT a CDMA</t>
    </r>
  </si>
  <si>
    <r>
      <t>7)</t>
    </r>
    <r>
      <rPr>
        <sz val="10"/>
        <rFont val="Arial"/>
        <family val="0"/>
      </rPr>
      <t xml:space="preserve"> Zákazník předplacených služeb = zákazník, který si dobil svůj kredit v posledních 13 měsících</t>
    </r>
  </si>
  <si>
    <r>
      <t>8)</t>
    </r>
    <r>
      <rPr>
        <sz val="10"/>
        <rFont val="Arial"/>
        <family val="0"/>
      </rPr>
      <t xml:space="preserve"> včetně výnosů ze segmentu pevných linek (vnitropodnikových)</t>
    </r>
  </si>
  <si>
    <r>
      <t>9)</t>
    </r>
    <r>
      <rPr>
        <sz val="10"/>
        <rFont val="Arial"/>
        <family val="0"/>
      </rPr>
      <t xml:space="preserve"> Průměrný měsíční výnos na zákazníka = Průměrné výnosy z poskytování mobilních služeb vyjma roamingu zákazníků zahraničních operátorů připadající</t>
    </r>
  </si>
  <si>
    <t xml:space="preserve">   měsíčně na jednoho zákazníka</t>
  </si>
  <si>
    <r>
      <t xml:space="preserve">10)  </t>
    </r>
    <r>
      <rPr>
        <sz val="10"/>
        <rFont val="Arial"/>
        <family val="2"/>
      </rPr>
      <t>Datové služby = Služby s přidanou hodnotou + Internet &amp; Data</t>
    </r>
  </si>
  <si>
    <r>
      <t>11)</t>
    </r>
    <r>
      <rPr>
        <sz val="10"/>
        <rFont val="Arial"/>
        <family val="0"/>
      </rPr>
      <t xml:space="preserve"> Průměrný počet minut užití na zákazníka měsíčně = Příchozí + odchozí</t>
    </r>
  </si>
  <si>
    <r>
      <t>1)</t>
    </r>
    <r>
      <rPr>
        <sz val="10"/>
        <rFont val="Arial"/>
        <family val="2"/>
      </rPr>
      <t xml:space="preserve"> PSTN (včteně telefonních automatů) x1; ISDN Basic x 1; ISDN Primary Access x 30</t>
    </r>
  </si>
  <si>
    <r>
      <t xml:space="preserve">6) </t>
    </r>
    <r>
      <rPr>
        <sz val="10"/>
        <color indexed="10"/>
        <rFont val="Arial"/>
        <family val="2"/>
      </rPr>
      <t>Ve 4Q 2007 byly výnosy z mezinárodních hovorů ukončených v mobilní síti, které byly dříve zahrnuty do výnosů pevného segmentu, překlasifikovány z výnosů pevného segmentu do výnosů mobilního segmentu; aby bylo možné meziroční srovnání výsledků let 2006 a 2007, výsledky za rok 2006 byly upraveny tak, jako by došlo k reklasifikaci již v roce 2006</t>
    </r>
  </si>
  <si>
    <r>
      <t xml:space="preserve">4) </t>
    </r>
    <r>
      <rPr>
        <sz val="10"/>
        <color indexed="10"/>
        <rFont val="Arial"/>
        <family val="2"/>
      </rPr>
      <t>Ve 4Q 2007 byly výnosy z mezinárodních hovorů ukončených v mobilní síti, které byly dříve zahrnuty do výnosů pevného segmentu, překlasifikovány z výnosů pevného segmentu do výnosů mobilního segmentu; aby bylo možné meziroční srovnání výsledků let 2006 a 2007, výsledky za rok 2006 byly upraveny tak, jako by došlo k reklasifikaci již v roce 2006</t>
    </r>
  </si>
  <si>
    <r>
      <t>5)</t>
    </r>
    <r>
      <rPr>
        <sz val="10"/>
        <rFont val="Arial"/>
        <family val="2"/>
      </rPr>
      <t xml:space="preserve"> Jiné než daně z příjmu a opravné položky</t>
    </r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</si>
</sst>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vertAlign val="superscript"/>
      <sz val="10"/>
      <name val="Arial CE"/>
      <family val="2"/>
    </font>
    <font>
      <b/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b/>
      <i/>
      <vertAlign val="superscript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2" fontId="2" fillId="0" borderId="8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2" fillId="0" borderId="8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4" fontId="2" fillId="0" borderId="8" xfId="26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3" fontId="5" fillId="0" borderId="0" xfId="26" applyNumberFormat="1" applyFont="1" applyBorder="1" applyAlignment="1">
      <alignment horizontal="right"/>
    </xf>
    <xf numFmtId="173" fontId="5" fillId="0" borderId="4" xfId="26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0" xfId="26" applyFont="1" applyAlignment="1">
      <alignment/>
    </xf>
    <xf numFmtId="173" fontId="0" fillId="0" borderId="0" xfId="26" applyNumberFormat="1" applyFont="1" applyAlignment="1">
      <alignment/>
    </xf>
    <xf numFmtId="172" fontId="9" fillId="0" borderId="4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4" fillId="0" borderId="0" xfId="24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5" fillId="0" borderId="0" xfId="23" applyFont="1" applyFill="1" applyAlignment="1">
      <alignment wrapText="1"/>
      <protection/>
    </xf>
    <xf numFmtId="0" fontId="15" fillId="0" borderId="0" xfId="23" applyFont="1" applyFill="1" applyBorder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4" xfId="25" applyNumberFormat="1" applyFont="1" applyFill="1" applyBorder="1" applyAlignment="1">
      <alignment horizontal="right" wrapText="1"/>
      <protection/>
    </xf>
    <xf numFmtId="174" fontId="0" fillId="0" borderId="4" xfId="26" applyNumberFormat="1" applyFont="1" applyFill="1" applyBorder="1" applyAlignment="1">
      <alignment horizontal="right"/>
    </xf>
    <xf numFmtId="174" fontId="1" fillId="0" borderId="4" xfId="26" applyNumberFormat="1" applyFont="1" applyFill="1" applyBorder="1" applyAlignment="1">
      <alignment horizontal="right"/>
    </xf>
    <xf numFmtId="0" fontId="0" fillId="0" borderId="2" xfId="23" applyFont="1" applyFill="1" applyBorder="1" applyAlignment="1" quotePrefix="1">
      <alignment horizontal="left" wrapText="1"/>
      <protection/>
    </xf>
    <xf numFmtId="172" fontId="0" fillId="0" borderId="0" xfId="23" applyNumberFormat="1" applyFont="1" applyFill="1" applyBorder="1" applyAlignment="1" quotePrefix="1">
      <alignment horizontal="right" wrapText="1"/>
      <protection/>
    </xf>
    <xf numFmtId="172" fontId="0" fillId="0" borderId="4" xfId="23" applyNumberFormat="1" applyFont="1" applyFill="1" applyBorder="1" applyAlignment="1" quotePrefix="1">
      <alignment horizontal="right" wrapText="1"/>
      <protection/>
    </xf>
    <xf numFmtId="174" fontId="0" fillId="0" borderId="4" xfId="23" applyNumberFormat="1" applyFont="1" applyFill="1" applyBorder="1" applyAlignment="1" quotePrefix="1">
      <alignment horizontal="righ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172" fontId="0" fillId="0" borderId="4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6" applyFont="1" applyFill="1" applyBorder="1" applyAlignment="1">
      <alignment horizontal="right"/>
    </xf>
    <xf numFmtId="174" fontId="0" fillId="0" borderId="4" xfId="26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172" fontId="0" fillId="0" borderId="0" xfId="26" applyNumberFormat="1" applyFont="1" applyFill="1" applyBorder="1" applyAlignment="1">
      <alignment wrapText="1"/>
    </xf>
    <xf numFmtId="172" fontId="0" fillId="0" borderId="4" xfId="26" applyNumberFormat="1" applyFont="1" applyFill="1" applyBorder="1" applyAlignment="1">
      <alignment wrapText="1"/>
    </xf>
    <xf numFmtId="0" fontId="0" fillId="0" borderId="2" xfId="25" applyFont="1" applyFill="1" applyBorder="1" applyAlignment="1">
      <alignment horizontal="left" wrapText="1"/>
      <protection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4" xfId="25" applyNumberFormat="1" applyFont="1" applyFill="1" applyBorder="1" applyAlignment="1">
      <alignment horizontal="left" wrapText="1"/>
      <protection/>
    </xf>
    <xf numFmtId="172" fontId="17" fillId="0" borderId="0" xfId="25" applyNumberFormat="1" applyFont="1" applyFill="1" applyBorder="1" applyAlignment="1">
      <alignment horizontal="right" wrapText="1"/>
      <protection/>
    </xf>
    <xf numFmtId="172" fontId="17" fillId="0" borderId="4" xfId="25" applyNumberFormat="1" applyFont="1" applyFill="1" applyBorder="1" applyAlignment="1">
      <alignment horizontal="righ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8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2" fillId="0" borderId="8" xfId="25" applyNumberFormat="1" applyFont="1" applyFill="1" applyBorder="1" applyAlignment="1">
      <alignment horizontal="right"/>
      <protection/>
    </xf>
    <xf numFmtId="174" fontId="2" fillId="0" borderId="8" xfId="26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4" xfId="25" applyNumberFormat="1" applyFont="1" applyFill="1" applyBorder="1" applyAlignment="1">
      <alignment horizontal="right" wrapText="1"/>
      <protection/>
    </xf>
    <xf numFmtId="174" fontId="2" fillId="0" borderId="4" xfId="26" applyNumberFormat="1" applyFont="1" applyFill="1" applyBorder="1" applyAlignment="1">
      <alignment horizontal="right"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0" fontId="2" fillId="0" borderId="3" xfId="25" applyFont="1" applyFill="1" applyBorder="1" applyAlignment="1">
      <alignment wrapText="1"/>
      <protection/>
    </xf>
    <xf numFmtId="172" fontId="2" fillId="0" borderId="7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4" fontId="2" fillId="0" borderId="5" xfId="26" applyNumberFormat="1" applyFont="1" applyFill="1" applyBorder="1" applyAlignment="1">
      <alignment horizontal="right"/>
    </xf>
    <xf numFmtId="174" fontId="2" fillId="0" borderId="4" xfId="26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174" fontId="2" fillId="0" borderId="5" xfId="26" applyNumberFormat="1" applyFont="1" applyFill="1" applyBorder="1" applyAlignment="1">
      <alignment horizontal="right" wrapText="1"/>
    </xf>
    <xf numFmtId="0" fontId="0" fillId="0" borderId="0" xfId="22" applyFont="1" applyFill="1">
      <alignment/>
      <protection/>
    </xf>
    <xf numFmtId="174" fontId="15" fillId="0" borderId="0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wrapText="1"/>
      <protection/>
    </xf>
    <xf numFmtId="174" fontId="16" fillId="0" borderId="4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horizontal="right" wrapText="1"/>
      <protection/>
    </xf>
    <xf numFmtId="9" fontId="0" fillId="0" borderId="0" xfId="26" applyFont="1" applyFill="1" applyAlignment="1">
      <alignment/>
    </xf>
    <xf numFmtId="3" fontId="16" fillId="0" borderId="0" xfId="23" applyNumberFormat="1" applyFont="1" applyFill="1" applyBorder="1" applyAlignment="1">
      <alignment wrapText="1"/>
      <protection/>
    </xf>
    <xf numFmtId="0" fontId="15" fillId="0" borderId="7" xfId="23" applyFont="1" applyFill="1" applyBorder="1" applyAlignment="1">
      <alignment wrapText="1"/>
      <protection/>
    </xf>
    <xf numFmtId="0" fontId="0" fillId="0" borderId="5" xfId="22" applyFont="1" applyFill="1" applyBorder="1">
      <alignment/>
      <protection/>
    </xf>
    <xf numFmtId="0" fontId="0" fillId="0" borderId="2" xfId="24" applyFont="1" applyFill="1" applyBorder="1" applyAlignment="1">
      <alignment wrapText="1"/>
      <protection/>
    </xf>
    <xf numFmtId="172" fontId="0" fillId="0" borderId="0" xfId="26" applyNumberFormat="1" applyFont="1" applyFill="1" applyBorder="1" applyAlignment="1">
      <alignment horizontal="right" wrapText="1"/>
    </xf>
    <xf numFmtId="172" fontId="0" fillId="0" borderId="4" xfId="26" applyNumberFormat="1" applyFont="1" applyFill="1" applyBorder="1" applyAlignment="1">
      <alignment horizontal="right" wrapText="1"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wrapText="1"/>
      <protection/>
    </xf>
    <xf numFmtId="3" fontId="15" fillId="0" borderId="0" xfId="23" applyNumberFormat="1" applyFont="1" applyFill="1" applyBorder="1" applyAlignment="1">
      <alignment wrapText="1"/>
      <protection/>
    </xf>
    <xf numFmtId="3" fontId="15" fillId="0" borderId="4" xfId="23" applyNumberFormat="1" applyFont="1" applyFill="1" applyBorder="1" applyAlignment="1">
      <alignment wrapText="1"/>
      <protection/>
    </xf>
    <xf numFmtId="3" fontId="16" fillId="0" borderId="0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horizontal="left" wrapText="1"/>
      <protection/>
    </xf>
    <xf numFmtId="0" fontId="0" fillId="0" borderId="2" xfId="24" applyFont="1" applyFill="1" applyBorder="1" applyAlignment="1">
      <alignment horizontal="left" indent="1"/>
      <protection/>
    </xf>
    <xf numFmtId="3" fontId="15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left"/>
      <protection/>
    </xf>
    <xf numFmtId="174" fontId="15" fillId="0" borderId="4" xfId="23" applyNumberFormat="1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/>
      <protection/>
    </xf>
    <xf numFmtId="0" fontId="0" fillId="0" borderId="2" xfId="24" applyFont="1" applyFill="1" applyBorder="1" applyAlignment="1">
      <alignment horizontal="justify"/>
      <protection/>
    </xf>
    <xf numFmtId="3" fontId="15" fillId="0" borderId="0" xfId="26" applyNumberFormat="1" applyFont="1" applyFill="1" applyBorder="1" applyAlignment="1">
      <alignment wrapText="1"/>
    </xf>
    <xf numFmtId="0" fontId="0" fillId="0" borderId="0" xfId="24" applyFont="1" applyFill="1">
      <alignment/>
      <protection/>
    </xf>
    <xf numFmtId="1" fontId="0" fillId="0" borderId="0" xfId="22" applyNumberFormat="1" applyFont="1" applyFill="1" applyBorder="1" applyAlignment="1">
      <alignment wrapText="1"/>
      <protection/>
    </xf>
    <xf numFmtId="173" fontId="0" fillId="0" borderId="0" xfId="26" applyNumberFormat="1" applyFont="1" applyFill="1" applyBorder="1" applyAlignment="1">
      <alignment/>
    </xf>
    <xf numFmtId="0" fontId="19" fillId="0" borderId="0" xfId="22" applyFont="1" applyFill="1">
      <alignment/>
      <protection/>
    </xf>
    <xf numFmtId="0" fontId="19" fillId="0" borderId="0" xfId="22" applyFont="1" applyFill="1" applyAlignment="1">
      <alignment horizontal="right"/>
      <protection/>
    </xf>
    <xf numFmtId="9" fontId="19" fillId="0" borderId="0" xfId="26" applyFont="1" applyFill="1" applyAlignment="1">
      <alignment horizontal="right"/>
    </xf>
    <xf numFmtId="0" fontId="20" fillId="0" borderId="0" xfId="22" applyFont="1" applyFill="1">
      <alignment/>
      <protection/>
    </xf>
    <xf numFmtId="3" fontId="19" fillId="0" borderId="0" xfId="22" applyNumberFormat="1" applyFont="1" applyFill="1" applyAlignment="1">
      <alignment horizontal="right"/>
      <protection/>
    </xf>
    <xf numFmtId="3" fontId="15" fillId="0" borderId="4" xfId="23" applyNumberFormat="1" applyFont="1" applyFill="1" applyBorder="1" applyAlignment="1">
      <alignment wrapText="1"/>
      <protection/>
    </xf>
    <xf numFmtId="1" fontId="15" fillId="0" borderId="4" xfId="23" applyNumberFormat="1" applyFont="1" applyFill="1" applyBorder="1" applyAlignment="1">
      <alignment wrapText="1"/>
      <protection/>
    </xf>
    <xf numFmtId="3" fontId="15" fillId="0" borderId="4" xfId="26" applyNumberFormat="1" applyFont="1" applyFill="1" applyBorder="1" applyAlignment="1">
      <alignment wrapText="1"/>
    </xf>
    <xf numFmtId="3" fontId="15" fillId="0" borderId="9" xfId="23" applyNumberFormat="1" applyFont="1" applyFill="1" applyBorder="1" applyAlignment="1">
      <alignment wrapText="1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172" fontId="15" fillId="0" borderId="9" xfId="23" applyNumberFormat="1" applyFont="1" applyFill="1" applyBorder="1" applyAlignment="1">
      <alignment wrapText="1"/>
      <protection/>
    </xf>
    <xf numFmtId="172" fontId="15" fillId="0" borderId="9" xfId="23" applyNumberFormat="1" applyFont="1" applyFill="1" applyBorder="1" applyAlignment="1">
      <alignment wrapText="1"/>
      <protection/>
    </xf>
    <xf numFmtId="0" fontId="22" fillId="0" borderId="0" xfId="22" applyFont="1" applyFill="1">
      <alignment/>
      <protection/>
    </xf>
    <xf numFmtId="0" fontId="21" fillId="0" borderId="0" xfId="22" applyFont="1" applyFill="1" applyAlignment="1">
      <alignment horizontal="left" indent="1"/>
      <protection/>
    </xf>
    <xf numFmtId="0" fontId="2" fillId="0" borderId="1" xfId="24" applyFont="1" applyFill="1" applyBorder="1" applyAlignment="1">
      <alignment wrapText="1"/>
      <protection/>
    </xf>
    <xf numFmtId="172" fontId="2" fillId="0" borderId="6" xfId="24" applyNumberFormat="1" applyFont="1" applyFill="1" applyBorder="1" applyAlignment="1">
      <alignment horizontal="right" wrapText="1"/>
      <protection/>
    </xf>
    <xf numFmtId="172" fontId="2" fillId="0" borderId="8" xfId="24" applyNumberFormat="1" applyFont="1" applyFill="1" applyBorder="1" applyAlignment="1">
      <alignment horizontal="right" wrapText="1"/>
      <protection/>
    </xf>
    <xf numFmtId="174" fontId="23" fillId="0" borderId="8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wrapText="1"/>
      <protection/>
    </xf>
    <xf numFmtId="172" fontId="23" fillId="0" borderId="4" xfId="23" applyNumberFormat="1" applyFont="1" applyFill="1" applyBorder="1" applyAlignment="1">
      <alignment wrapText="1"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172" fontId="2" fillId="0" borderId="4" xfId="24" applyNumberFormat="1" applyFont="1" applyFill="1" applyBorder="1" applyAlignment="1">
      <alignment horizontal="right" wrapText="1"/>
      <protection/>
    </xf>
    <xf numFmtId="174" fontId="23" fillId="0" borderId="4" xfId="23" applyNumberFormat="1" applyFont="1" applyFill="1" applyBorder="1" applyAlignment="1">
      <alignment wrapText="1"/>
      <protection/>
    </xf>
    <xf numFmtId="172" fontId="23" fillId="0" borderId="4" xfId="23" applyNumberFormat="1" applyFont="1" applyFill="1" applyBorder="1" applyAlignment="1">
      <alignment wrapText="1"/>
      <protection/>
    </xf>
    <xf numFmtId="172" fontId="23" fillId="0" borderId="0" xfId="23" applyNumberFormat="1" applyFont="1" applyFill="1" applyBorder="1" applyAlignment="1">
      <alignment wrapText="1"/>
      <protection/>
    </xf>
    <xf numFmtId="174" fontId="23" fillId="0" borderId="4" xfId="23" applyNumberFormat="1" applyFont="1" applyFill="1" applyBorder="1" applyAlignment="1">
      <alignment wrapText="1"/>
      <protection/>
    </xf>
    <xf numFmtId="172" fontId="23" fillId="0" borderId="9" xfId="23" applyNumberFormat="1" applyFont="1" applyFill="1" applyBorder="1" applyAlignment="1">
      <alignment wrapText="1"/>
      <protection/>
    </xf>
    <xf numFmtId="3" fontId="23" fillId="0" borderId="0" xfId="23" applyNumberFormat="1" applyFont="1" applyFill="1" applyBorder="1" applyAlignment="1">
      <alignment wrapText="1"/>
      <protection/>
    </xf>
    <xf numFmtId="3" fontId="23" fillId="0" borderId="4" xfId="23" applyNumberFormat="1" applyFont="1" applyFill="1" applyBorder="1" applyAlignment="1">
      <alignment wrapText="1"/>
      <protection/>
    </xf>
    <xf numFmtId="3" fontId="23" fillId="0" borderId="0" xfId="23" applyNumberFormat="1" applyFont="1" applyFill="1" applyBorder="1" applyAlignment="1">
      <alignment wrapText="1"/>
      <protection/>
    </xf>
    <xf numFmtId="3" fontId="23" fillId="0" borderId="4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left"/>
      <protection/>
    </xf>
    <xf numFmtId="3" fontId="23" fillId="0" borderId="8" xfId="23" applyNumberFormat="1" applyFont="1" applyFill="1" applyBorder="1" applyAlignment="1">
      <alignment wrapText="1"/>
      <protection/>
    </xf>
    <xf numFmtId="174" fontId="23" fillId="0" borderId="8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/>
      <protection/>
    </xf>
    <xf numFmtId="3" fontId="23" fillId="0" borderId="5" xfId="23" applyNumberFormat="1" applyFont="1" applyFill="1" applyBorder="1" applyAlignment="1">
      <alignment wrapText="1"/>
      <protection/>
    </xf>
    <xf numFmtId="3" fontId="23" fillId="0" borderId="7" xfId="23" applyNumberFormat="1" applyFont="1" applyFill="1" applyBorder="1" applyAlignment="1">
      <alignment wrapText="1"/>
      <protection/>
    </xf>
    <xf numFmtId="172" fontId="23" fillId="0" borderId="0" xfId="23" applyNumberFormat="1" applyFont="1" applyFill="1" applyBorder="1" applyAlignment="1">
      <alignment wrapText="1"/>
      <protection/>
    </xf>
    <xf numFmtId="3" fontId="23" fillId="0" borderId="6" xfId="23" applyNumberFormat="1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/>
      <protection/>
    </xf>
    <xf numFmtId="174" fontId="6" fillId="0" borderId="4" xfId="0" applyNumberFormat="1" applyFont="1" applyBorder="1" applyAlignment="1">
      <alignment horizontal="right"/>
    </xf>
    <xf numFmtId="9" fontId="0" fillId="0" borderId="0" xfId="26" applyFill="1" applyAlignment="1">
      <alignment/>
    </xf>
    <xf numFmtId="9" fontId="0" fillId="0" borderId="4" xfId="26" applyFill="1" applyBorder="1" applyAlignment="1">
      <alignment/>
    </xf>
    <xf numFmtId="173" fontId="15" fillId="0" borderId="0" xfId="26" applyNumberFormat="1" applyFont="1" applyFill="1" applyBorder="1" applyAlignment="1">
      <alignment wrapText="1"/>
    </xf>
    <xf numFmtId="173" fontId="15" fillId="0" borderId="4" xfId="26" applyNumberFormat="1" applyFont="1" applyFill="1" applyBorder="1" applyAlignment="1">
      <alignment wrapText="1"/>
    </xf>
    <xf numFmtId="9" fontId="0" fillId="0" borderId="4" xfId="26" applyNumberFormat="1" applyFill="1" applyBorder="1" applyAlignment="1">
      <alignment/>
    </xf>
    <xf numFmtId="172" fontId="0" fillId="0" borderId="0" xfId="22" applyNumberFormat="1" applyFont="1" applyFill="1">
      <alignment/>
      <protection/>
    </xf>
    <xf numFmtId="0" fontId="1" fillId="0" borderId="2" xfId="24" applyFont="1" applyFill="1" applyBorder="1" applyAlignment="1">
      <alignment horizontal="left" wrapText="1" indent="1"/>
      <protection/>
    </xf>
    <xf numFmtId="0" fontId="0" fillId="0" borderId="2" xfId="24" applyFont="1" applyFill="1" applyBorder="1" applyAlignment="1">
      <alignment horizontal="left" wrapText="1" indent="2"/>
      <protection/>
    </xf>
    <xf numFmtId="0" fontId="0" fillId="0" borderId="2" xfId="24" applyFont="1" applyFill="1" applyBorder="1" applyAlignment="1">
      <alignment horizontal="left" wrapText="1" indent="4"/>
      <protection/>
    </xf>
    <xf numFmtId="3" fontId="0" fillId="0" borderId="0" xfId="26" applyNumberFormat="1" applyFont="1" applyFill="1" applyBorder="1" applyAlignment="1">
      <alignment horizontal="right"/>
    </xf>
    <xf numFmtId="3" fontId="0" fillId="0" borderId="4" xfId="26" applyNumberFormat="1" applyFont="1" applyFill="1" applyBorder="1" applyAlignment="1">
      <alignment horizontal="right"/>
    </xf>
    <xf numFmtId="172" fontId="16" fillId="0" borderId="0" xfId="23" applyNumberFormat="1" applyFont="1" applyFill="1" applyBorder="1" applyAlignment="1">
      <alignment wrapText="1"/>
      <protection/>
    </xf>
    <xf numFmtId="172" fontId="16" fillId="0" borderId="4" xfId="23" applyNumberFormat="1" applyFont="1" applyFill="1" applyBorder="1" applyAlignment="1">
      <alignment wrapText="1"/>
      <protection/>
    </xf>
    <xf numFmtId="172" fontId="16" fillId="0" borderId="9" xfId="23" applyNumberFormat="1" applyFont="1" applyFill="1" applyBorder="1" applyAlignment="1">
      <alignment wrapText="1"/>
      <protection/>
    </xf>
    <xf numFmtId="172" fontId="1" fillId="0" borderId="0" xfId="26" applyNumberFormat="1" applyFont="1" applyFill="1" applyBorder="1" applyAlignment="1">
      <alignment horizontal="right" wrapText="1"/>
    </xf>
    <xf numFmtId="172" fontId="1" fillId="0" borderId="4" xfId="26" applyNumberFormat="1" applyFont="1" applyFill="1" applyBorder="1" applyAlignment="1">
      <alignment horizontal="right" wrapText="1"/>
    </xf>
    <xf numFmtId="3" fontId="15" fillId="0" borderId="0" xfId="23" applyNumberFormat="1" applyFont="1" applyFill="1" applyBorder="1" applyAlignment="1">
      <alignment horizontal="right" wrapText="1"/>
      <protection/>
    </xf>
    <xf numFmtId="0" fontId="2" fillId="0" borderId="3" xfId="24" applyFont="1" applyFill="1" applyBorder="1" applyAlignment="1">
      <alignment horizontal="justify"/>
      <protection/>
    </xf>
    <xf numFmtId="3" fontId="23" fillId="0" borderId="7" xfId="23" applyNumberFormat="1" applyFont="1" applyFill="1" applyBorder="1" applyAlignment="1">
      <alignment wrapText="1"/>
      <protection/>
    </xf>
    <xf numFmtId="3" fontId="23" fillId="0" borderId="5" xfId="23" applyNumberFormat="1" applyFont="1" applyFill="1" applyBorder="1" applyAlignment="1">
      <alignment wrapText="1"/>
      <protection/>
    </xf>
    <xf numFmtId="174" fontId="23" fillId="0" borderId="5" xfId="23" applyNumberFormat="1" applyFont="1" applyFill="1" applyBorder="1" applyAlignment="1">
      <alignment wrapText="1"/>
      <protection/>
    </xf>
    <xf numFmtId="0" fontId="4" fillId="0" borderId="0" xfId="22" applyFont="1" applyFill="1">
      <alignment/>
      <protection/>
    </xf>
    <xf numFmtId="0" fontId="2" fillId="0" borderId="1" xfId="24" applyFont="1" applyFill="1" applyBorder="1">
      <alignment/>
      <protection/>
    </xf>
    <xf numFmtId="0" fontId="2" fillId="0" borderId="2" xfId="24" applyFont="1" applyFill="1" applyBorder="1">
      <alignment/>
      <protection/>
    </xf>
    <xf numFmtId="0" fontId="2" fillId="0" borderId="3" xfId="24" applyFont="1" applyFill="1" applyBorder="1">
      <alignment/>
      <protection/>
    </xf>
    <xf numFmtId="172" fontId="0" fillId="0" borderId="0" xfId="22" applyNumberFormat="1" applyFont="1">
      <alignment/>
      <protection/>
    </xf>
    <xf numFmtId="3" fontId="2" fillId="0" borderId="5" xfId="24" applyNumberFormat="1" applyFont="1" applyFill="1" applyBorder="1">
      <alignment/>
      <protection/>
    </xf>
    <xf numFmtId="3" fontId="2" fillId="0" borderId="8" xfId="24" applyNumberFormat="1" applyFont="1" applyFill="1" applyBorder="1">
      <alignment/>
      <protection/>
    </xf>
    <xf numFmtId="3" fontId="2" fillId="0" borderId="6" xfId="24" applyNumberFormat="1" applyFont="1" applyFill="1" applyBorder="1">
      <alignment/>
      <protection/>
    </xf>
    <xf numFmtId="3" fontId="2" fillId="0" borderId="7" xfId="24" applyNumberFormat="1" applyFont="1" applyFill="1" applyBorder="1">
      <alignment/>
      <protection/>
    </xf>
    <xf numFmtId="3" fontId="0" fillId="0" borderId="0" xfId="22" applyNumberFormat="1" applyFont="1" applyFill="1">
      <alignment/>
      <protection/>
    </xf>
    <xf numFmtId="0" fontId="0" fillId="0" borderId="0" xfId="23" applyFont="1" applyFill="1" applyAlignment="1">
      <alignment wrapText="1"/>
      <protection/>
    </xf>
    <xf numFmtId="1" fontId="15" fillId="0" borderId="0" xfId="23" applyNumberFormat="1" applyFont="1" applyFill="1" applyBorder="1" applyAlignment="1">
      <alignment wrapText="1"/>
      <protection/>
    </xf>
    <xf numFmtId="174" fontId="15" fillId="0" borderId="4" xfId="26" applyNumberFormat="1" applyFont="1" applyFill="1" applyBorder="1" applyAlignment="1">
      <alignment wrapText="1"/>
    </xf>
    <xf numFmtId="174" fontId="15" fillId="0" borderId="4" xfId="16" applyNumberFormat="1" applyFont="1" applyFill="1" applyBorder="1" applyAlignment="1">
      <alignment horizontal="right" wrapText="1"/>
    </xf>
    <xf numFmtId="9" fontId="0" fillId="0" borderId="0" xfId="26" applyNumberFormat="1" applyFill="1" applyBorder="1" applyAlignment="1">
      <alignment/>
    </xf>
    <xf numFmtId="0" fontId="0" fillId="0" borderId="0" xfId="22" applyFont="1" applyFill="1" applyAlignment="1">
      <alignment horizontal="right"/>
      <protection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4" fontId="2" fillId="0" borderId="2" xfId="0" applyNumberFormat="1" applyFont="1" applyBorder="1" applyAlignment="1">
      <alignment horizontal="right"/>
    </xf>
    <xf numFmtId="174" fontId="2" fillId="0" borderId="3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/>
    </xf>
    <xf numFmtId="172" fontId="0" fillId="0" borderId="9" xfId="0" applyNumberFormat="1" applyFont="1" applyBorder="1" applyAlignment="1">
      <alignment horizontal="right"/>
    </xf>
    <xf numFmtId="172" fontId="2" fillId="0" borderId="9" xfId="0" applyNumberFormat="1" applyFont="1" applyBorder="1" applyAlignment="1">
      <alignment horizontal="right"/>
    </xf>
    <xf numFmtId="172" fontId="9" fillId="0" borderId="9" xfId="0" applyNumberFormat="1" applyFont="1" applyBorder="1" applyAlignment="1">
      <alignment horizontal="right"/>
    </xf>
    <xf numFmtId="174" fontId="2" fillId="0" borderId="9" xfId="0" applyNumberFormat="1" applyFont="1" applyBorder="1" applyAlignment="1">
      <alignment horizontal="right"/>
    </xf>
    <xf numFmtId="172" fontId="0" fillId="0" borderId="9" xfId="0" applyNumberFormat="1" applyFont="1" applyFill="1" applyBorder="1" applyAlignment="1">
      <alignment horizontal="right"/>
    </xf>
    <xf numFmtId="174" fontId="2" fillId="0" borderId="1" xfId="0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10" fillId="0" borderId="2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3" fontId="5" fillId="0" borderId="10" xfId="26" applyNumberFormat="1" applyFont="1" applyBorder="1" applyAlignment="1">
      <alignment horizontal="right"/>
    </xf>
    <xf numFmtId="173" fontId="5" fillId="0" borderId="5" xfId="26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173" fontId="0" fillId="0" borderId="0" xfId="26" applyNumberFormat="1" applyFont="1" applyFill="1" applyAlignment="1">
      <alignment/>
    </xf>
    <xf numFmtId="173" fontId="15" fillId="0" borderId="0" xfId="26" applyNumberFormat="1" applyFont="1" applyFill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9" xfId="0" applyNumberFormat="1" applyFont="1" applyFill="1" applyBorder="1" applyAlignment="1">
      <alignment horizontal="right"/>
    </xf>
    <xf numFmtId="3" fontId="0" fillId="0" borderId="0" xfId="26" applyNumberFormat="1" applyFont="1" applyFill="1" applyBorder="1" applyAlignment="1">
      <alignment horizontal="right"/>
    </xf>
    <xf numFmtId="3" fontId="2" fillId="0" borderId="0" xfId="24" applyNumberFormat="1" applyFont="1" applyFill="1" applyBorder="1">
      <alignment/>
      <protection/>
    </xf>
    <xf numFmtId="3" fontId="2" fillId="0" borderId="4" xfId="24" applyNumberFormat="1" applyFont="1" applyFill="1" applyBorder="1">
      <alignment/>
      <protection/>
    </xf>
    <xf numFmtId="0" fontId="2" fillId="0" borderId="4" xfId="22" applyFont="1" applyFill="1" applyBorder="1" applyAlignment="1">
      <alignment horizontal="right"/>
      <protection/>
    </xf>
    <xf numFmtId="172" fontId="0" fillId="0" borderId="4" xfId="0" applyNumberFormat="1" applyFont="1" applyFill="1" applyBorder="1" applyAlignment="1">
      <alignment/>
    </xf>
    <xf numFmtId="0" fontId="0" fillId="0" borderId="7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172" fontId="23" fillId="0" borderId="9" xfId="23" applyNumberFormat="1" applyFont="1" applyFill="1" applyBorder="1" applyAlignment="1">
      <alignment wrapText="1"/>
      <protection/>
    </xf>
    <xf numFmtId="0" fontId="15" fillId="0" borderId="10" xfId="23" applyFont="1" applyFill="1" applyBorder="1" applyAlignment="1">
      <alignment horizontal="left" wrapText="1"/>
      <protection/>
    </xf>
    <xf numFmtId="3" fontId="23" fillId="0" borderId="11" xfId="23" applyNumberFormat="1" applyFont="1" applyFill="1" applyBorder="1" applyAlignment="1">
      <alignment wrapText="1"/>
      <protection/>
    </xf>
    <xf numFmtId="3" fontId="15" fillId="0" borderId="9" xfId="23" applyNumberFormat="1" applyFont="1" applyFill="1" applyBorder="1" applyAlignment="1">
      <alignment wrapText="1"/>
      <protection/>
    </xf>
    <xf numFmtId="3" fontId="23" fillId="0" borderId="9" xfId="23" applyNumberFormat="1" applyFont="1" applyFill="1" applyBorder="1" applyAlignment="1">
      <alignment wrapText="1"/>
      <protection/>
    </xf>
    <xf numFmtId="173" fontId="15" fillId="0" borderId="9" xfId="26" applyNumberFormat="1" applyFont="1" applyFill="1" applyBorder="1" applyAlignment="1">
      <alignment wrapText="1"/>
    </xf>
    <xf numFmtId="3" fontId="16" fillId="0" borderId="9" xfId="23" applyNumberFormat="1" applyFont="1" applyFill="1" applyBorder="1" applyAlignment="1">
      <alignment wrapText="1"/>
      <protection/>
    </xf>
    <xf numFmtId="3" fontId="23" fillId="0" borderId="9" xfId="23" applyNumberFormat="1" applyFont="1" applyFill="1" applyBorder="1" applyAlignment="1">
      <alignment wrapText="1"/>
      <protection/>
    </xf>
    <xf numFmtId="3" fontId="16" fillId="0" borderId="9" xfId="23" applyNumberFormat="1" applyFont="1" applyFill="1" applyBorder="1" applyAlignment="1">
      <alignment wrapText="1"/>
      <protection/>
    </xf>
    <xf numFmtId="3" fontId="23" fillId="0" borderId="10" xfId="23" applyNumberFormat="1" applyFont="1" applyFill="1" applyBorder="1" applyAlignment="1">
      <alignment wrapText="1"/>
      <protection/>
    </xf>
    <xf numFmtId="173" fontId="23" fillId="0" borderId="0" xfId="26" applyNumberFormat="1" applyFont="1" applyFill="1" applyBorder="1" applyAlignment="1">
      <alignment wrapText="1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9" fontId="0" fillId="0" borderId="9" xfId="26" applyNumberFormat="1" applyFill="1" applyBorder="1" applyAlignment="1">
      <alignment/>
    </xf>
    <xf numFmtId="3" fontId="2" fillId="0" borderId="11" xfId="22" applyNumberFormat="1" applyFont="1" applyFill="1" applyBorder="1">
      <alignment/>
      <protection/>
    </xf>
    <xf numFmtId="3" fontId="2" fillId="0" borderId="9" xfId="22" applyNumberFormat="1" applyFont="1" applyFill="1" applyBorder="1">
      <alignment/>
      <protection/>
    </xf>
    <xf numFmtId="3" fontId="2" fillId="0" borderId="10" xfId="22" applyNumberFormat="1" applyFont="1" applyFill="1" applyBorder="1">
      <alignment/>
      <protection/>
    </xf>
    <xf numFmtId="3" fontId="23" fillId="0" borderId="0" xfId="26" applyNumberFormat="1" applyFont="1" applyFill="1" applyBorder="1" applyAlignment="1">
      <alignment wrapText="1"/>
    </xf>
    <xf numFmtId="9" fontId="0" fillId="0" borderId="0" xfId="26" applyNumberFormat="1" applyFont="1" applyFill="1" applyAlignment="1">
      <alignment/>
    </xf>
    <xf numFmtId="3" fontId="0" fillId="0" borderId="0" xfId="26" applyNumberFormat="1" applyFont="1" applyFill="1" applyAlignment="1">
      <alignment/>
    </xf>
    <xf numFmtId="172" fontId="2" fillId="0" borderId="11" xfId="24" applyNumberFormat="1" applyFont="1" applyFill="1" applyBorder="1" applyAlignment="1">
      <alignment horizontal="right" wrapText="1"/>
      <protection/>
    </xf>
    <xf numFmtId="172" fontId="1" fillId="0" borderId="9" xfId="26" applyNumberFormat="1" applyFont="1" applyFill="1" applyBorder="1" applyAlignment="1">
      <alignment horizontal="right" wrapText="1"/>
    </xf>
    <xf numFmtId="172" fontId="0" fillId="0" borderId="9" xfId="26" applyNumberFormat="1" applyFont="1" applyFill="1" applyBorder="1" applyAlignment="1">
      <alignment horizontal="right" wrapText="1"/>
    </xf>
    <xf numFmtId="3" fontId="0" fillId="0" borderId="9" xfId="26" applyNumberFormat="1" applyFont="1" applyFill="1" applyBorder="1" applyAlignment="1">
      <alignment horizontal="right"/>
    </xf>
    <xf numFmtId="172" fontId="0" fillId="0" borderId="8" xfId="0" applyNumberFormat="1" applyFont="1" applyFill="1" applyBorder="1" applyAlignment="1">
      <alignment horizontal="right"/>
    </xf>
    <xf numFmtId="173" fontId="0" fillId="0" borderId="0" xfId="26" applyNumberFormat="1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1" xfId="24" applyFont="1" applyFill="1" applyBorder="1" applyAlignment="1">
      <alignment horizontal="left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" fillId="0" borderId="1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14" fontId="1" fillId="0" borderId="8" xfId="25" applyNumberFormat="1" applyFont="1" applyFill="1" applyBorder="1" applyAlignment="1">
      <alignment horizontal="right" vertical="center" wrapText="1"/>
      <protection/>
    </xf>
    <xf numFmtId="0" fontId="1" fillId="0" borderId="4" xfId="25" applyFont="1" applyFill="1" applyBorder="1" applyAlignment="1">
      <alignment horizontal="right" vertical="center" wrapText="1"/>
      <protection/>
    </xf>
    <xf numFmtId="14" fontId="1" fillId="0" borderId="6" xfId="25" applyNumberFormat="1" applyFont="1" applyFill="1" applyBorder="1" applyAlignment="1">
      <alignment horizontal="right" vertical="center" wrapText="1"/>
      <protection/>
    </xf>
    <xf numFmtId="0" fontId="1" fillId="0" borderId="7" xfId="25" applyFont="1" applyFill="1" applyBorder="1" applyAlignment="1">
      <alignment horizontal="right" vertical="center" wrapText="1"/>
      <protection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4" fillId="0" borderId="0" xfId="24" applyFont="1" applyFill="1" applyBorder="1" applyAlignment="1">
      <alignment wrapText="1"/>
      <protection/>
    </xf>
    <xf numFmtId="1" fontId="1" fillId="0" borderId="6" xfId="26" applyNumberFormat="1" applyFont="1" applyFill="1" applyBorder="1" applyAlignment="1">
      <alignment horizontal="right" vertical="center"/>
    </xf>
    <xf numFmtId="1" fontId="1" fillId="0" borderId="7" xfId="26" applyNumberFormat="1" applyFont="1" applyFill="1" applyBorder="1" applyAlignment="1">
      <alignment horizontal="right" vertical="center"/>
    </xf>
    <xf numFmtId="14" fontId="1" fillId="0" borderId="6" xfId="26" applyNumberFormat="1" applyFont="1" applyFill="1" applyBorder="1" applyAlignment="1">
      <alignment horizontal="right" vertical="center"/>
    </xf>
    <xf numFmtId="0" fontId="1" fillId="0" borderId="7" xfId="26" applyNumberFormat="1" applyFont="1" applyFill="1" applyBorder="1" applyAlignment="1">
      <alignment horizontal="right" vertical="center"/>
    </xf>
    <xf numFmtId="0" fontId="1" fillId="0" borderId="1" xfId="24" applyFont="1" applyFill="1" applyBorder="1" applyAlignment="1">
      <alignment horizontal="left" vertical="center" wrapText="1"/>
      <protection/>
    </xf>
    <xf numFmtId="0" fontId="1" fillId="0" borderId="3" xfId="24" applyFont="1" applyFill="1" applyBorder="1" applyAlignment="1">
      <alignment horizontal="left" vertical="center" wrapText="1"/>
      <protection/>
    </xf>
    <xf numFmtId="14" fontId="16" fillId="0" borderId="8" xfId="23" applyNumberFormat="1" applyFont="1" applyFill="1" applyBorder="1" applyAlignment="1">
      <alignment horizontal="right" vertical="center" wrapText="1"/>
      <protection/>
    </xf>
    <xf numFmtId="0" fontId="16" fillId="0" borderId="5" xfId="23" applyFont="1" applyFill="1" applyBorder="1" applyAlignment="1">
      <alignment horizontal="righ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1" fontId="16" fillId="0" borderId="8" xfId="23" applyNumberFormat="1" applyFont="1" applyFill="1" applyBorder="1" applyAlignment="1">
      <alignment horizontal="right" vertical="center" wrapText="1"/>
      <protection/>
    </xf>
    <xf numFmtId="1" fontId="16" fillId="0" borderId="5" xfId="23" applyNumberFormat="1" applyFont="1" applyFill="1" applyBorder="1" applyAlignment="1">
      <alignment horizontal="right" vertical="center" wrapText="1"/>
      <protection/>
    </xf>
    <xf numFmtId="0" fontId="16" fillId="0" borderId="11" xfId="23" applyFont="1" applyFill="1" applyBorder="1" applyAlignment="1">
      <alignment horizontal="right" vertical="center" wrapText="1"/>
      <protection/>
    </xf>
    <xf numFmtId="0" fontId="16" fillId="0" borderId="10" xfId="23" applyFont="1" applyFill="1" applyBorder="1" applyAlignment="1">
      <alignment horizontal="right" vertical="center" wrapText="1"/>
      <protection/>
    </xf>
    <xf numFmtId="0" fontId="16" fillId="0" borderId="6" xfId="23" applyFont="1" applyFill="1" applyBorder="1" applyAlignment="1">
      <alignment horizontal="right" vertical="center" wrapText="1"/>
      <protection/>
    </xf>
    <xf numFmtId="0" fontId="16" fillId="0" borderId="7" xfId="23" applyFont="1" applyFill="1" applyBorder="1" applyAlignment="1">
      <alignment horizontal="right" vertical="center" wrapText="1"/>
      <protection/>
    </xf>
    <xf numFmtId="0" fontId="16" fillId="0" borderId="8" xfId="23" applyFont="1" applyFill="1" applyBorder="1" applyAlignment="1">
      <alignment horizontal="right" vertical="center" wrapText="1"/>
      <protection/>
    </xf>
    <xf numFmtId="0" fontId="16" fillId="0" borderId="5" xfId="23" applyFont="1" applyFill="1" applyBorder="1" applyAlignment="1">
      <alignment horizontal="right" vertical="center" wrapText="1"/>
      <protection/>
    </xf>
  </cellXfs>
  <cellStyles count="1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45.7109375" style="2" customWidth="1"/>
    <col min="2" max="3" width="9.140625" style="1" customWidth="1"/>
    <col min="4" max="4" width="11.7109375" style="2" customWidth="1"/>
    <col min="5" max="6" width="9.140625" style="2" customWidth="1"/>
    <col min="7" max="7" width="11.7109375" style="2" customWidth="1"/>
    <col min="8" max="16384" width="9.140625" style="2" customWidth="1"/>
  </cols>
  <sheetData>
    <row r="2" spans="1:7" ht="15" customHeight="1">
      <c r="A2" s="289" t="s">
        <v>17</v>
      </c>
      <c r="B2" s="289"/>
      <c r="C2" s="289"/>
      <c r="D2" s="289"/>
      <c r="E2" s="289"/>
      <c r="F2" s="289"/>
      <c r="G2" s="289"/>
    </row>
    <row r="3" spans="1:5" ht="15">
      <c r="A3" s="46" t="s">
        <v>18</v>
      </c>
      <c r="B3" s="47"/>
      <c r="C3" s="47"/>
      <c r="D3" s="48"/>
      <c r="E3" s="49"/>
    </row>
    <row r="4" spans="1:5" ht="12.75">
      <c r="A4" s="46" t="s">
        <v>19</v>
      </c>
      <c r="B4" s="50"/>
      <c r="C4" s="50"/>
      <c r="D4" s="51"/>
      <c r="E4" s="51"/>
    </row>
    <row r="5" spans="1:5" ht="12.75" customHeight="1">
      <c r="A5" s="290" t="s">
        <v>7</v>
      </c>
      <c r="B5" s="290"/>
      <c r="C5" s="290"/>
      <c r="D5" s="290"/>
      <c r="E5" s="290"/>
    </row>
    <row r="7" spans="1:7" ht="12.75" customHeight="1">
      <c r="A7" s="295" t="s">
        <v>36</v>
      </c>
      <c r="B7" s="294">
        <v>2006</v>
      </c>
      <c r="C7" s="291">
        <v>2007</v>
      </c>
      <c r="D7" s="292" t="s">
        <v>40</v>
      </c>
      <c r="E7" s="294" t="s">
        <v>13</v>
      </c>
      <c r="F7" s="291" t="s">
        <v>14</v>
      </c>
      <c r="G7" s="292" t="s">
        <v>37</v>
      </c>
    </row>
    <row r="8" spans="1:7" ht="12.75">
      <c r="A8" s="296"/>
      <c r="B8" s="294"/>
      <c r="C8" s="291"/>
      <c r="D8" s="293"/>
      <c r="E8" s="294"/>
      <c r="F8" s="291"/>
      <c r="G8" s="293"/>
    </row>
    <row r="9" spans="1:7" ht="14.25">
      <c r="A9" s="33" t="s">
        <v>20</v>
      </c>
      <c r="B9" s="35">
        <v>61311</v>
      </c>
      <c r="C9" s="277">
        <v>63033</v>
      </c>
      <c r="D9" s="27">
        <f>C9/B9-1</f>
        <v>0.028086314038263893</v>
      </c>
      <c r="E9" s="35">
        <v>15709</v>
      </c>
      <c r="F9" s="36">
        <v>15932</v>
      </c>
      <c r="G9" s="27">
        <f>F9/E9-1</f>
        <v>0.014195684002801023</v>
      </c>
    </row>
    <row r="10" spans="1:7" ht="12.75">
      <c r="A10" s="9" t="s">
        <v>21</v>
      </c>
      <c r="B10" s="19">
        <v>911</v>
      </c>
      <c r="C10" s="241">
        <v>553</v>
      </c>
      <c r="D10" s="23">
        <f>C10/B10-1</f>
        <v>-0.3929747530186608</v>
      </c>
      <c r="E10" s="19">
        <v>289</v>
      </c>
      <c r="F10" s="15">
        <v>159</v>
      </c>
      <c r="G10" s="23">
        <f>F10/E10-1</f>
        <v>-0.44982698961937717</v>
      </c>
    </row>
    <row r="11" spans="1:7" ht="12.75">
      <c r="A11" s="9" t="s">
        <v>22</v>
      </c>
      <c r="B11" s="19">
        <v>-34100</v>
      </c>
      <c r="C11" s="241">
        <v>-35707</v>
      </c>
      <c r="D11" s="23">
        <f>C11/B11-1</f>
        <v>0.04712609970674486</v>
      </c>
      <c r="E11" s="19">
        <v>-10028</v>
      </c>
      <c r="F11" s="15">
        <v>-9488</v>
      </c>
      <c r="G11" s="23">
        <f>F11/E11-1</f>
        <v>-0.05384922217790189</v>
      </c>
    </row>
    <row r="12" spans="1:7" ht="12.75">
      <c r="A12" s="9" t="s">
        <v>23</v>
      </c>
      <c r="B12" s="19">
        <v>-61</v>
      </c>
      <c r="C12" s="241">
        <v>117</v>
      </c>
      <c r="D12" s="29" t="s">
        <v>1</v>
      </c>
      <c r="E12" s="19">
        <v>-15</v>
      </c>
      <c r="F12" s="15">
        <v>9</v>
      </c>
      <c r="G12" s="29" t="s">
        <v>1</v>
      </c>
    </row>
    <row r="13" spans="1:7" ht="12.75">
      <c r="A13" s="9" t="s">
        <v>24</v>
      </c>
      <c r="B13" s="19">
        <v>98</v>
      </c>
      <c r="C13" s="241">
        <v>42</v>
      </c>
      <c r="D13" s="23">
        <f>C13/B13-1</f>
        <v>-0.5714285714285714</v>
      </c>
      <c r="E13" s="19">
        <v>11</v>
      </c>
      <c r="F13" s="15">
        <v>7</v>
      </c>
      <c r="G13" s="23">
        <f>F13/E13-1</f>
        <v>-0.36363636363636365</v>
      </c>
    </row>
    <row r="14" spans="1:7" ht="12.75">
      <c r="A14" s="9" t="s">
        <v>25</v>
      </c>
      <c r="B14" s="19">
        <v>-253</v>
      </c>
      <c r="C14" s="241">
        <v>-5</v>
      </c>
      <c r="D14" s="29" t="s">
        <v>1</v>
      </c>
      <c r="E14" s="19">
        <v>-211</v>
      </c>
      <c r="F14" s="15">
        <v>-16</v>
      </c>
      <c r="G14" s="29" t="s">
        <v>1</v>
      </c>
    </row>
    <row r="15" spans="1:7" ht="3.75" customHeight="1">
      <c r="A15" s="9"/>
      <c r="B15" s="19"/>
      <c r="C15" s="15"/>
      <c r="D15" s="23"/>
      <c r="E15" s="19"/>
      <c r="F15" s="15"/>
      <c r="G15" s="23"/>
    </row>
    <row r="16" spans="1:7" ht="12.75">
      <c r="A16" s="10" t="s">
        <v>26</v>
      </c>
      <c r="B16" s="20">
        <f>SUM(B9:B14)</f>
        <v>27906</v>
      </c>
      <c r="C16" s="14">
        <f>SUM(C9:C14)</f>
        <v>28033</v>
      </c>
      <c r="D16" s="24">
        <f>C16/B16-1</f>
        <v>0.0045509926180749005</v>
      </c>
      <c r="E16" s="20">
        <f>SUM(E9:E14)</f>
        <v>5755</v>
      </c>
      <c r="F16" s="14">
        <f>SUM(F9:F14)</f>
        <v>6603</v>
      </c>
      <c r="G16" s="24">
        <f>F16/E16-1</f>
        <v>0.1473501303214595</v>
      </c>
    </row>
    <row r="17" spans="1:7" ht="3.75" customHeight="1">
      <c r="A17" s="10"/>
      <c r="B17" s="20"/>
      <c r="C17" s="14"/>
      <c r="D17" s="23"/>
      <c r="E17" s="20"/>
      <c r="F17" s="14"/>
      <c r="G17" s="23"/>
    </row>
    <row r="18" spans="1:7" ht="12.75" customHeight="1">
      <c r="A18" s="34" t="s">
        <v>27</v>
      </c>
      <c r="B18" s="37">
        <f>B16/60872</f>
        <v>0.45843737679064267</v>
      </c>
      <c r="C18" s="38">
        <f>C16/62637</f>
        <v>0.4475469770263582</v>
      </c>
      <c r="D18" s="23"/>
      <c r="E18" s="37">
        <f>E16/15580</f>
        <v>0.36938382541720155</v>
      </c>
      <c r="F18" s="38">
        <f>F16/15843</f>
        <v>0.4167771255444045</v>
      </c>
      <c r="G18" s="23"/>
    </row>
    <row r="19" spans="1:7" ht="3.75" customHeight="1">
      <c r="A19" s="10"/>
      <c r="B19" s="20"/>
      <c r="C19" s="14"/>
      <c r="D19" s="23"/>
      <c r="E19" s="20"/>
      <c r="F19" s="14"/>
      <c r="G19" s="23"/>
    </row>
    <row r="20" spans="1:7" ht="12.75">
      <c r="A20" s="9" t="s">
        <v>28</v>
      </c>
      <c r="B20" s="19">
        <v>-16746</v>
      </c>
      <c r="C20" s="15">
        <v>-14434.7587984</v>
      </c>
      <c r="D20" s="23">
        <f>C20/B20-1</f>
        <v>-0.1380175087543294</v>
      </c>
      <c r="E20" s="19">
        <v>-4116</v>
      </c>
      <c r="F20" s="15">
        <v>-3561.7587984</v>
      </c>
      <c r="G20" s="23">
        <f>F20/E20-1</f>
        <v>-0.13465529679300292</v>
      </c>
    </row>
    <row r="21" spans="1:7" ht="3" customHeight="1">
      <c r="A21" s="9"/>
      <c r="B21" s="19"/>
      <c r="C21" s="15"/>
      <c r="D21" s="23"/>
      <c r="E21" s="19"/>
      <c r="F21" s="15"/>
      <c r="G21" s="23"/>
    </row>
    <row r="22" spans="1:7" ht="12.75">
      <c r="A22" s="10" t="s">
        <v>29</v>
      </c>
      <c r="B22" s="20">
        <f>B16+B20</f>
        <v>11160</v>
      </c>
      <c r="C22" s="14">
        <f>C16+C20</f>
        <v>13598.2412016</v>
      </c>
      <c r="D22" s="24">
        <f>C22/B22-1</f>
        <v>0.21848039440860223</v>
      </c>
      <c r="E22" s="20">
        <f>E16+E20</f>
        <v>1639</v>
      </c>
      <c r="F22" s="14">
        <f>F16+F20</f>
        <v>3041.2412016</v>
      </c>
      <c r="G22" s="24">
        <f>F22/E22-1</f>
        <v>0.8555467978035387</v>
      </c>
    </row>
    <row r="23" spans="1:7" ht="3" customHeight="1">
      <c r="A23" s="10"/>
      <c r="B23" s="20"/>
      <c r="C23" s="14"/>
      <c r="D23" s="23"/>
      <c r="E23" s="20"/>
      <c r="F23" s="14"/>
      <c r="G23" s="23"/>
    </row>
    <row r="24" spans="1:7" ht="12.75">
      <c r="A24" s="9" t="s">
        <v>30</v>
      </c>
      <c r="B24" s="19">
        <v>-220</v>
      </c>
      <c r="C24" s="15">
        <v>-87.886</v>
      </c>
      <c r="D24" s="23">
        <f>C24/B24-1</f>
        <v>-0.6005181818181818</v>
      </c>
      <c r="E24" s="19">
        <v>-24</v>
      </c>
      <c r="F24" s="15">
        <v>-21.885999999999996</v>
      </c>
      <c r="G24" s="23">
        <f>F24/E24-1</f>
        <v>-0.08808333333333351</v>
      </c>
    </row>
    <row r="25" spans="1:7" ht="3" customHeight="1">
      <c r="A25" s="9"/>
      <c r="B25" s="19"/>
      <c r="C25" s="15"/>
      <c r="D25" s="23"/>
      <c r="E25" s="19"/>
      <c r="F25" s="15"/>
      <c r="G25" s="23"/>
    </row>
    <row r="26" spans="1:7" ht="12.75">
      <c r="A26" s="10" t="s">
        <v>31</v>
      </c>
      <c r="B26" s="20">
        <f>B22+B24</f>
        <v>10940</v>
      </c>
      <c r="C26" s="14">
        <f>C22+C24</f>
        <v>13510.3552016</v>
      </c>
      <c r="D26" s="24">
        <f>C26/B26-1</f>
        <v>0.23495020124314436</v>
      </c>
      <c r="E26" s="20">
        <f>E22+E24</f>
        <v>1615</v>
      </c>
      <c r="F26" s="14">
        <f>F22+F24</f>
        <v>3019.3552016</v>
      </c>
      <c r="G26" s="24">
        <f>F26/E26-1</f>
        <v>0.8695697842724457</v>
      </c>
    </row>
    <row r="27" spans="1:7" ht="3" customHeight="1">
      <c r="A27" s="10"/>
      <c r="B27" s="20"/>
      <c r="C27" s="14"/>
      <c r="D27" s="23"/>
      <c r="E27" s="20"/>
      <c r="F27" s="14"/>
      <c r="G27" s="23"/>
    </row>
    <row r="28" spans="1:7" ht="12.75">
      <c r="A28" s="9" t="s">
        <v>32</v>
      </c>
      <c r="B28" s="19">
        <v>-2920</v>
      </c>
      <c r="C28" s="15">
        <v>-3124</v>
      </c>
      <c r="D28" s="23">
        <f>C28/B28-1</f>
        <v>0.06986301369863024</v>
      </c>
      <c r="E28" s="19">
        <v>-443</v>
      </c>
      <c r="F28" s="15">
        <v>-230</v>
      </c>
      <c r="G28" s="23">
        <f>F28/E28-1</f>
        <v>-0.4808126410835214</v>
      </c>
    </row>
    <row r="29" spans="1:7" ht="3" customHeight="1">
      <c r="A29" s="9"/>
      <c r="B29" s="19"/>
      <c r="C29" s="15"/>
      <c r="D29" s="23"/>
      <c r="E29" s="19"/>
      <c r="F29" s="15"/>
      <c r="G29" s="23"/>
    </row>
    <row r="30" spans="1:7" ht="12.75">
      <c r="A30" s="10" t="s">
        <v>33</v>
      </c>
      <c r="B30" s="20">
        <f>B26+B28</f>
        <v>8020</v>
      </c>
      <c r="C30" s="14">
        <f>C26+C28</f>
        <v>10386.3552016</v>
      </c>
      <c r="D30" s="24">
        <f>C30/B30-1</f>
        <v>0.2950567583042394</v>
      </c>
      <c r="E30" s="20">
        <f>E26+E28</f>
        <v>1172</v>
      </c>
      <c r="F30" s="14">
        <f>F26+F28</f>
        <v>2789.3552016</v>
      </c>
      <c r="G30" s="24">
        <f>F30/E30-1</f>
        <v>1.3799959058020477</v>
      </c>
    </row>
    <row r="31" spans="1:7" ht="3" customHeight="1">
      <c r="A31" s="10"/>
      <c r="B31" s="20"/>
      <c r="C31" s="14"/>
      <c r="D31" s="23"/>
      <c r="E31" s="20"/>
      <c r="F31" s="14"/>
      <c r="G31" s="23"/>
    </row>
    <row r="32" spans="1:7" ht="12.75">
      <c r="A32" s="9" t="s">
        <v>34</v>
      </c>
      <c r="B32" s="19">
        <v>0</v>
      </c>
      <c r="C32" s="15">
        <v>0</v>
      </c>
      <c r="D32" s="23">
        <v>0</v>
      </c>
      <c r="E32" s="19">
        <v>0</v>
      </c>
      <c r="F32" s="15">
        <v>0</v>
      </c>
      <c r="G32" s="23">
        <v>0</v>
      </c>
    </row>
    <row r="33" spans="1:7" ht="3" customHeight="1">
      <c r="A33" s="9"/>
      <c r="B33" s="21" t="s">
        <v>0</v>
      </c>
      <c r="C33" s="16" t="s">
        <v>0</v>
      </c>
      <c r="D33" s="178" t="s">
        <v>5</v>
      </c>
      <c r="E33" s="21" t="s">
        <v>0</v>
      </c>
      <c r="F33" s="16" t="s">
        <v>0</v>
      </c>
      <c r="G33" s="178" t="s">
        <v>5</v>
      </c>
    </row>
    <row r="34" spans="1:7" ht="12.75">
      <c r="A34" s="10" t="s">
        <v>35</v>
      </c>
      <c r="B34" s="20">
        <f>B30+B32</f>
        <v>8020</v>
      </c>
      <c r="C34" s="14">
        <f>C30+C32</f>
        <v>10386.3552016</v>
      </c>
      <c r="D34" s="24">
        <f>C34/B34-1</f>
        <v>0.2950567583042394</v>
      </c>
      <c r="E34" s="20">
        <f>E30+E32</f>
        <v>1172</v>
      </c>
      <c r="F34" s="14">
        <f>F30+F32</f>
        <v>2789.3552016</v>
      </c>
      <c r="G34" s="24">
        <f>F34/E34-1</f>
        <v>1.3799959058020477</v>
      </c>
    </row>
    <row r="35" spans="1:7" ht="3" customHeight="1">
      <c r="A35" s="13"/>
      <c r="B35" s="39"/>
      <c r="C35" s="40"/>
      <c r="D35" s="26"/>
      <c r="E35" s="39"/>
      <c r="F35" s="40"/>
      <c r="G35" s="26"/>
    </row>
    <row r="36" spans="2:6" ht="12.75">
      <c r="B36" s="278"/>
      <c r="C36" s="278"/>
      <c r="E36" s="278"/>
      <c r="F36" s="278"/>
    </row>
    <row r="37" ht="4.5" customHeight="1"/>
    <row r="38" ht="14.25">
      <c r="A38" s="5" t="s">
        <v>38</v>
      </c>
    </row>
    <row r="39" ht="14.25">
      <c r="A39" s="5" t="s">
        <v>39</v>
      </c>
    </row>
    <row r="42" ht="12.75">
      <c r="C42" s="3"/>
    </row>
  </sheetData>
  <mergeCells count="9">
    <mergeCell ref="A2:G2"/>
    <mergeCell ref="A5:E5"/>
    <mergeCell ref="C7:C8"/>
    <mergeCell ref="D7:D8"/>
    <mergeCell ref="E7:E8"/>
    <mergeCell ref="F7:F8"/>
    <mergeCell ref="G7:G8"/>
    <mergeCell ref="A7:A8"/>
    <mergeCell ref="B7:B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&amp;L&amp;"Arial,tučné"&amp;14Telefónica O2 Czech Republic - FINANČNÍ A PROVOZNÍ VÝSLEDKY&amp;R21. února  2008</oddHeader>
    <oddFooter>&amp;L&amp;"Arial,tučné"Investor Relations&amp;"Arial,obyčejné"
Tel. +420 271 462 076, +420 271 462 169&amp;Cemail: investor.relations@o2.com&amp;R1 z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SheetLayoutView="100" workbookViewId="0" topLeftCell="A1">
      <pane xSplit="1" ySplit="2" topLeftCell="B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68" sqref="E68"/>
    </sheetView>
  </sheetViews>
  <sheetFormatPr defaultColWidth="9.140625" defaultRowHeight="12.75"/>
  <cols>
    <col min="1" max="1" width="37.57421875" style="2" customWidth="1"/>
    <col min="2" max="3" width="9.140625" style="7" customWidth="1"/>
    <col min="4" max="4" width="11.7109375" style="2" customWidth="1"/>
    <col min="5" max="6" width="9.140625" style="7" customWidth="1"/>
    <col min="7" max="7" width="11.7109375" style="2" customWidth="1"/>
    <col min="8" max="9" width="9.140625" style="2" customWidth="1"/>
    <col min="10" max="10" width="15.57421875" style="2" hidden="1" customWidth="1"/>
    <col min="11" max="16384" width="9.140625" style="2" customWidth="1"/>
  </cols>
  <sheetData>
    <row r="1" spans="1:7" ht="12.75" customHeight="1">
      <c r="A1" s="295" t="s">
        <v>41</v>
      </c>
      <c r="B1" s="294">
        <v>2006</v>
      </c>
      <c r="C1" s="291">
        <v>2007</v>
      </c>
      <c r="D1" s="292" t="s">
        <v>40</v>
      </c>
      <c r="E1" s="294" t="s">
        <v>13</v>
      </c>
      <c r="F1" s="291" t="s">
        <v>14</v>
      </c>
      <c r="G1" s="292" t="s">
        <v>37</v>
      </c>
    </row>
    <row r="2" spans="1:7" ht="12.75">
      <c r="A2" s="296"/>
      <c r="B2" s="294"/>
      <c r="C2" s="291"/>
      <c r="D2" s="293"/>
      <c r="E2" s="294"/>
      <c r="F2" s="291"/>
      <c r="G2" s="293"/>
    </row>
    <row r="3" spans="1:10" ht="14.25">
      <c r="A3" s="8" t="s">
        <v>42</v>
      </c>
      <c r="B3" s="20">
        <v>10510</v>
      </c>
      <c r="C3" s="14">
        <v>9632</v>
      </c>
      <c r="D3" s="31">
        <f>C3/B3-1</f>
        <v>-0.08353948620361562</v>
      </c>
      <c r="E3" s="20">
        <v>2600</v>
      </c>
      <c r="F3" s="14">
        <v>2303</v>
      </c>
      <c r="G3" s="31">
        <f>F3/E3-1</f>
        <v>-0.11423076923076925</v>
      </c>
      <c r="J3" s="264">
        <f>C3-B3</f>
        <v>-878</v>
      </c>
    </row>
    <row r="4" spans="1:7" ht="12.75">
      <c r="A4" s="10"/>
      <c r="B4" s="19"/>
      <c r="C4" s="15"/>
      <c r="D4" s="29"/>
      <c r="E4" s="19"/>
      <c r="F4" s="15"/>
      <c r="G4" s="29"/>
    </row>
    <row r="5" spans="1:7" ht="12.75">
      <c r="A5" s="10" t="s">
        <v>43</v>
      </c>
      <c r="B5" s="20">
        <f>B6+B11</f>
        <v>9720</v>
      </c>
      <c r="C5" s="14">
        <f>C6+C11</f>
        <v>9139.4304397</v>
      </c>
      <c r="D5" s="16">
        <f aca="true" t="shared" si="0" ref="D5:D11">C5/B5-1</f>
        <v>-0.05972937863168726</v>
      </c>
      <c r="E5" s="20">
        <f>E6+E11</f>
        <v>2266</v>
      </c>
      <c r="F5" s="14">
        <f>F6+F11</f>
        <v>2257.6395152200002</v>
      </c>
      <c r="G5" s="16">
        <f aca="true" t="shared" si="1" ref="G5:G11">F5/E5-1</f>
        <v>-0.003689534324801347</v>
      </c>
    </row>
    <row r="6" spans="1:10" ht="12.75">
      <c r="A6" s="9" t="s">
        <v>44</v>
      </c>
      <c r="B6" s="19">
        <f>SUM(B7:B10)</f>
        <v>5528</v>
      </c>
      <c r="C6" s="15">
        <f>SUM(C7:C10)</f>
        <v>4581.4304397</v>
      </c>
      <c r="D6" s="29">
        <f t="shared" si="0"/>
        <v>-0.17123183073444292</v>
      </c>
      <c r="E6" s="19">
        <f>SUM(E7:E10)</f>
        <v>1226</v>
      </c>
      <c r="F6" s="15">
        <f>SUM(F7:F10)</f>
        <v>1139.63951522</v>
      </c>
      <c r="G6" s="29">
        <f t="shared" si="1"/>
        <v>-0.07044085218597063</v>
      </c>
      <c r="J6" s="264">
        <f>C6-B6</f>
        <v>-946.5695603000004</v>
      </c>
    </row>
    <row r="7" spans="1:7" ht="14.25">
      <c r="A7" s="12" t="s">
        <v>45</v>
      </c>
      <c r="B7" s="19">
        <v>3010</v>
      </c>
      <c r="C7" s="15">
        <v>2203.97485688</v>
      </c>
      <c r="D7" s="29">
        <f t="shared" si="0"/>
        <v>-0.2677824395747508</v>
      </c>
      <c r="E7" s="19">
        <v>631</v>
      </c>
      <c r="F7" s="15">
        <v>537.13420004</v>
      </c>
      <c r="G7" s="29">
        <f t="shared" si="1"/>
        <v>-0.14875721071315373</v>
      </c>
    </row>
    <row r="8" spans="1:7" ht="12.75">
      <c r="A8" s="12" t="s">
        <v>46</v>
      </c>
      <c r="B8" s="19">
        <v>1540</v>
      </c>
      <c r="C8" s="15">
        <v>1452.2213948699998</v>
      </c>
      <c r="D8" s="29">
        <f t="shared" si="0"/>
        <v>-0.05699909424025984</v>
      </c>
      <c r="E8" s="19">
        <v>372</v>
      </c>
      <c r="F8" s="15">
        <v>368.80548</v>
      </c>
      <c r="G8" s="29">
        <f t="shared" si="1"/>
        <v>-0.008587419354838755</v>
      </c>
    </row>
    <row r="9" spans="1:7" ht="12.75">
      <c r="A9" s="12" t="s">
        <v>47</v>
      </c>
      <c r="B9" s="19">
        <v>510</v>
      </c>
      <c r="C9" s="15">
        <v>469.66311528</v>
      </c>
      <c r="D9" s="29">
        <f t="shared" si="0"/>
        <v>-0.07909193082352939</v>
      </c>
      <c r="E9" s="19">
        <v>124</v>
      </c>
      <c r="F9" s="15">
        <v>117.74812176</v>
      </c>
      <c r="G9" s="29">
        <f t="shared" si="1"/>
        <v>-0.05041837290322582</v>
      </c>
    </row>
    <row r="10" spans="1:7" ht="14.25">
      <c r="A10" s="12" t="s">
        <v>48</v>
      </c>
      <c r="B10" s="19">
        <v>468</v>
      </c>
      <c r="C10" s="15">
        <v>455.57107267000004</v>
      </c>
      <c r="D10" s="29">
        <f t="shared" si="0"/>
        <v>-0.02655753702991448</v>
      </c>
      <c r="E10" s="19">
        <v>99</v>
      </c>
      <c r="F10" s="15">
        <v>115.95171342</v>
      </c>
      <c r="G10" s="29">
        <f t="shared" si="1"/>
        <v>0.17122942848484857</v>
      </c>
    </row>
    <row r="11" spans="1:10" ht="14.25">
      <c r="A11" s="9" t="s">
        <v>58</v>
      </c>
      <c r="B11" s="19">
        <f>4435-243</f>
        <v>4192</v>
      </c>
      <c r="C11" s="15">
        <f>4825-267</f>
        <v>4558</v>
      </c>
      <c r="D11" s="29">
        <f t="shared" si="0"/>
        <v>0.08730916030534353</v>
      </c>
      <c r="E11" s="19">
        <v>1040</v>
      </c>
      <c r="F11" s="15">
        <v>1118</v>
      </c>
      <c r="G11" s="29">
        <f t="shared" si="1"/>
        <v>0.07499999999999996</v>
      </c>
      <c r="J11" s="264">
        <f>C11-B11</f>
        <v>366</v>
      </c>
    </row>
    <row r="12" spans="1:7" ht="3" customHeight="1">
      <c r="A12" s="9"/>
      <c r="B12" s="19"/>
      <c r="C12" s="15"/>
      <c r="D12" s="29"/>
      <c r="E12" s="19"/>
      <c r="F12" s="15"/>
      <c r="G12" s="29"/>
    </row>
    <row r="13" spans="1:10" ht="12.75">
      <c r="A13" s="10" t="s">
        <v>49</v>
      </c>
      <c r="B13" s="20">
        <f>B14+B15</f>
        <v>3359</v>
      </c>
      <c r="C13" s="14">
        <f>C14+C15</f>
        <v>3918.21482896</v>
      </c>
      <c r="D13" s="16">
        <f>C13/B13-1</f>
        <v>0.16648253318249484</v>
      </c>
      <c r="E13" s="20">
        <f>E14+E15</f>
        <v>890</v>
      </c>
      <c r="F13" s="14">
        <f>F14+F15</f>
        <v>1013.21482896</v>
      </c>
      <c r="G13" s="16">
        <f>F13/E13-1</f>
        <v>0.1384436280449437</v>
      </c>
      <c r="J13" s="264">
        <f>C13-B13</f>
        <v>559.21482896</v>
      </c>
    </row>
    <row r="14" spans="1:8" ht="12.75">
      <c r="A14" s="12" t="s">
        <v>50</v>
      </c>
      <c r="B14" s="19">
        <v>610</v>
      </c>
      <c r="C14" s="15">
        <v>226</v>
      </c>
      <c r="D14" s="29">
        <f>C14/B14-1</f>
        <v>-0.6295081967213114</v>
      </c>
      <c r="E14" s="19">
        <v>106</v>
      </c>
      <c r="F14" s="15">
        <v>38</v>
      </c>
      <c r="G14" s="29">
        <f>F14/E14-1</f>
        <v>-0.6415094339622642</v>
      </c>
      <c r="H14" s="264"/>
    </row>
    <row r="15" spans="1:8" ht="12.75">
      <c r="A15" s="12" t="s">
        <v>51</v>
      </c>
      <c r="B15" s="19">
        <f>B16+B17</f>
        <v>2749</v>
      </c>
      <c r="C15" s="15">
        <f>C16+C17</f>
        <v>3692.21482896</v>
      </c>
      <c r="D15" s="29">
        <f>C15/B15-1</f>
        <v>0.3431119785230994</v>
      </c>
      <c r="E15" s="19">
        <f>E16+E17</f>
        <v>784</v>
      </c>
      <c r="F15" s="15">
        <f>F16+F17</f>
        <v>975.21482896</v>
      </c>
      <c r="G15" s="29">
        <f>F15/E15-1</f>
        <v>0.24389646551020405</v>
      </c>
      <c r="H15" s="264"/>
    </row>
    <row r="16" spans="1:7" ht="14.25">
      <c r="A16" s="12" t="s">
        <v>59</v>
      </c>
      <c r="B16" s="19">
        <v>2353</v>
      </c>
      <c r="C16" s="15">
        <v>3300.98339841</v>
      </c>
      <c r="D16" s="29">
        <f>C16/B16-1</f>
        <v>0.4028828722524438</v>
      </c>
      <c r="E16" s="19">
        <v>678</v>
      </c>
      <c r="F16" s="15">
        <v>882.98339841</v>
      </c>
      <c r="G16" s="29">
        <f>F16/E16-1</f>
        <v>0.3023353958849557</v>
      </c>
    </row>
    <row r="17" spans="1:7" ht="14.25">
      <c r="A17" s="12" t="s">
        <v>60</v>
      </c>
      <c r="B17" s="19">
        <v>396</v>
      </c>
      <c r="C17" s="15">
        <v>391.23143055</v>
      </c>
      <c r="D17" s="29">
        <f>C17/B17-1</f>
        <v>-0.012041842045454443</v>
      </c>
      <c r="E17" s="19">
        <v>106</v>
      </c>
      <c r="F17" s="15">
        <v>92.23143055</v>
      </c>
      <c r="G17" s="29">
        <f>F17/E17-1</f>
        <v>-0.12989216462264153</v>
      </c>
    </row>
    <row r="18" spans="1:7" ht="12.75">
      <c r="A18" s="12"/>
      <c r="B18" s="19"/>
      <c r="C18" s="15"/>
      <c r="D18" s="29"/>
      <c r="E18" s="19"/>
      <c r="F18" s="15"/>
      <c r="G18" s="29"/>
    </row>
    <row r="19" spans="1:10" ht="12.75">
      <c r="A19" s="10" t="s">
        <v>52</v>
      </c>
      <c r="B19" s="239">
        <v>584</v>
      </c>
      <c r="C19" s="14">
        <v>1715</v>
      </c>
      <c r="D19" s="16">
        <f>C19/B19-1</f>
        <v>1.9366438356164384</v>
      </c>
      <c r="E19" s="239">
        <v>190</v>
      </c>
      <c r="F19" s="14">
        <v>367</v>
      </c>
      <c r="G19" s="16">
        <f>F19/E19-1</f>
        <v>0.9315789473684211</v>
      </c>
      <c r="J19" s="264">
        <f>C19-B19</f>
        <v>1131</v>
      </c>
    </row>
    <row r="20" spans="1:7" ht="12.75">
      <c r="A20" s="10"/>
      <c r="B20" s="240"/>
      <c r="C20" s="15"/>
      <c r="D20" s="29"/>
      <c r="E20" s="240"/>
      <c r="F20" s="15"/>
      <c r="G20" s="29"/>
    </row>
    <row r="21" spans="1:7" ht="14.25">
      <c r="A21" s="10" t="s">
        <v>61</v>
      </c>
      <c r="B21" s="239">
        <v>593</v>
      </c>
      <c r="C21" s="14">
        <v>462</v>
      </c>
      <c r="D21" s="16">
        <f>C21/B21-1</f>
        <v>-0.2209106239460371</v>
      </c>
      <c r="E21" s="239">
        <v>157</v>
      </c>
      <c r="F21" s="14">
        <v>149</v>
      </c>
      <c r="G21" s="16">
        <f>F21/E21-1</f>
        <v>-0.05095541401273884</v>
      </c>
    </row>
    <row r="22" spans="1:8" ht="3" customHeight="1">
      <c r="A22" s="10"/>
      <c r="B22" s="240"/>
      <c r="C22" s="15"/>
      <c r="D22" s="29"/>
      <c r="E22" s="240"/>
      <c r="F22" s="15"/>
      <c r="G22" s="29"/>
      <c r="H22" s="7"/>
    </row>
    <row r="23" spans="1:10" ht="12.75">
      <c r="A23" s="10" t="s">
        <v>53</v>
      </c>
      <c r="B23" s="239">
        <f>B24+B25</f>
        <v>4169</v>
      </c>
      <c r="C23" s="14">
        <f>C24+C25</f>
        <v>3910.86561582</v>
      </c>
      <c r="D23" s="16">
        <f>C23/B23-1</f>
        <v>-0.06191757835931877</v>
      </c>
      <c r="E23" s="239">
        <f>E24+E25</f>
        <v>1061</v>
      </c>
      <c r="F23" s="14">
        <f>F24+F25</f>
        <v>882.34809863</v>
      </c>
      <c r="G23" s="16">
        <f>F23/E23-1</f>
        <v>-0.16838067989632421</v>
      </c>
      <c r="J23" s="264">
        <f>C23-B23</f>
        <v>-258.13438417999987</v>
      </c>
    </row>
    <row r="24" spans="1:7" ht="12.75">
      <c r="A24" s="12" t="s">
        <v>54</v>
      </c>
      <c r="B24" s="240">
        <v>2330</v>
      </c>
      <c r="C24" s="15">
        <v>2051.01185391</v>
      </c>
      <c r="D24" s="29">
        <f>C24/B24-1</f>
        <v>-0.11973740175536485</v>
      </c>
      <c r="E24" s="240">
        <v>568</v>
      </c>
      <c r="F24" s="15">
        <v>455.41097433</v>
      </c>
      <c r="G24" s="29">
        <f>F24/E24-1</f>
        <v>-0.19822011561619723</v>
      </c>
    </row>
    <row r="25" spans="1:7" ht="14.25">
      <c r="A25" s="12" t="s">
        <v>62</v>
      </c>
      <c r="B25" s="240">
        <v>1839</v>
      </c>
      <c r="C25" s="15">
        <v>1859.8537619100002</v>
      </c>
      <c r="D25" s="29">
        <f>C25/B25-1</f>
        <v>0.011339729151712996</v>
      </c>
      <c r="E25" s="240">
        <v>493</v>
      </c>
      <c r="F25" s="15">
        <v>426.9371243</v>
      </c>
      <c r="G25" s="29">
        <f>F25/E25-1</f>
        <v>-0.13400177626774845</v>
      </c>
    </row>
    <row r="26" spans="1:7" ht="3" customHeight="1">
      <c r="A26" s="12"/>
      <c r="B26" s="240"/>
      <c r="C26" s="15"/>
      <c r="D26" s="29"/>
      <c r="E26" s="240"/>
      <c r="F26" s="15"/>
      <c r="G26" s="29"/>
    </row>
    <row r="27" spans="1:10" ht="14.25">
      <c r="A27" s="10" t="s">
        <v>63</v>
      </c>
      <c r="B27" s="239">
        <v>764</v>
      </c>
      <c r="C27" s="14">
        <v>859</v>
      </c>
      <c r="D27" s="16">
        <f>C27/B27-1</f>
        <v>0.12434554973821998</v>
      </c>
      <c r="E27" s="239">
        <v>239</v>
      </c>
      <c r="F27" s="14">
        <v>346.55</v>
      </c>
      <c r="G27" s="16">
        <f>F27/E27-1</f>
        <v>0.44999999999999996</v>
      </c>
      <c r="H27" s="42"/>
      <c r="I27" s="42"/>
      <c r="J27" s="264">
        <f>C27+C21-B27-B21</f>
        <v>-36</v>
      </c>
    </row>
    <row r="28" spans="1:7" ht="3.75" customHeight="1">
      <c r="A28" s="10"/>
      <c r="B28" s="243" t="s">
        <v>0</v>
      </c>
      <c r="C28" s="16" t="s">
        <v>0</v>
      </c>
      <c r="D28" s="16" t="s">
        <v>0</v>
      </c>
      <c r="E28" s="243" t="s">
        <v>0</v>
      </c>
      <c r="F28" s="16" t="s">
        <v>0</v>
      </c>
      <c r="G28" s="16" t="s">
        <v>0</v>
      </c>
    </row>
    <row r="29" spans="1:10" ht="12.75">
      <c r="A29" s="10" t="s">
        <v>55</v>
      </c>
      <c r="B29" s="239">
        <f>B3+B5+B13+B19+B21+B23+B27</f>
        <v>29699</v>
      </c>
      <c r="C29" s="20">
        <f>C3+C5+C13+C19+C21+C23+C27</f>
        <v>29636.51088448</v>
      </c>
      <c r="D29" s="218">
        <f>C29/B29-1</f>
        <v>-0.002104081468062846</v>
      </c>
      <c r="E29" s="239">
        <f>E3+E5+E13+E19+E21+E23+E27</f>
        <v>7403</v>
      </c>
      <c r="F29" s="20">
        <f>F3+F5+F13+F19+F21+F23+F27</f>
        <v>7318.7524428100005</v>
      </c>
      <c r="G29" s="218">
        <f>F29/E29-1</f>
        <v>-0.011380191434553488</v>
      </c>
      <c r="H29" s="42"/>
      <c r="J29" s="264">
        <f>C29-B29</f>
        <v>-62.48911551999845</v>
      </c>
    </row>
    <row r="30" spans="1:7" ht="3.75" customHeight="1">
      <c r="A30" s="217"/>
      <c r="B30" s="239"/>
      <c r="C30" s="20"/>
      <c r="D30" s="218"/>
      <c r="E30" s="239"/>
      <c r="F30" s="20"/>
      <c r="G30" s="218"/>
    </row>
    <row r="31" spans="1:7" ht="12.75">
      <c r="A31" s="10" t="s">
        <v>56</v>
      </c>
      <c r="B31" s="239">
        <v>428</v>
      </c>
      <c r="C31" s="14">
        <v>312</v>
      </c>
      <c r="D31" s="16">
        <f>C31/B31-1</f>
        <v>-0.2710280373831776</v>
      </c>
      <c r="E31" s="239">
        <v>128</v>
      </c>
      <c r="F31" s="14">
        <v>78</v>
      </c>
      <c r="G31" s="16">
        <f>F31/E31-1</f>
        <v>-0.390625</v>
      </c>
    </row>
    <row r="32" spans="1:7" ht="3.75" customHeight="1">
      <c r="A32" s="10"/>
      <c r="B32" s="243" t="s">
        <v>0</v>
      </c>
      <c r="C32" s="16" t="s">
        <v>0</v>
      </c>
      <c r="D32" s="16" t="s">
        <v>0</v>
      </c>
      <c r="E32" s="243" t="s">
        <v>0</v>
      </c>
      <c r="F32" s="16" t="s">
        <v>0</v>
      </c>
      <c r="G32" s="16" t="s">
        <v>0</v>
      </c>
    </row>
    <row r="33" spans="1:7" ht="12.75">
      <c r="A33" s="11" t="s">
        <v>57</v>
      </c>
      <c r="B33" s="244">
        <f>B29+B31</f>
        <v>30127</v>
      </c>
      <c r="C33" s="22">
        <f>C29+C31</f>
        <v>29948.51088448</v>
      </c>
      <c r="D33" s="219">
        <f>C33/B33-1</f>
        <v>-0.005924556561224148</v>
      </c>
      <c r="E33" s="244">
        <f>E29+E31</f>
        <v>7531</v>
      </c>
      <c r="F33" s="22">
        <f>F29+F31</f>
        <v>7396.7524428100005</v>
      </c>
      <c r="G33" s="219">
        <f>F33/E33-1</f>
        <v>-0.017825993518788885</v>
      </c>
    </row>
    <row r="34" spans="1:6" ht="14.25">
      <c r="A34" s="5"/>
      <c r="B34" s="6"/>
      <c r="C34" s="6"/>
      <c r="E34" s="6"/>
      <c r="F34" s="6"/>
    </row>
    <row r="35" spans="1:6" ht="5.25" customHeight="1">
      <c r="A35" s="44"/>
      <c r="B35" s="6"/>
      <c r="C35" s="6"/>
      <c r="E35" s="6"/>
      <c r="F35" s="6"/>
    </row>
    <row r="36" spans="1:8" s="265" customFormat="1" ht="27.75" customHeight="1">
      <c r="A36" s="297" t="s">
        <v>64</v>
      </c>
      <c r="B36" s="297"/>
      <c r="C36" s="297"/>
      <c r="D36" s="297"/>
      <c r="E36" s="297"/>
      <c r="F36" s="297"/>
      <c r="G36" s="297"/>
      <c r="H36" s="297"/>
    </row>
    <row r="37" spans="1:6" ht="14.25">
      <c r="A37" s="5" t="s">
        <v>65</v>
      </c>
      <c r="B37" s="6"/>
      <c r="C37" s="6"/>
      <c r="E37" s="2"/>
      <c r="F37" s="2"/>
    </row>
    <row r="38" spans="1:6" ht="14.25">
      <c r="A38" s="5" t="s">
        <v>66</v>
      </c>
      <c r="B38" s="6"/>
      <c r="C38" s="6"/>
      <c r="E38" s="2"/>
      <c r="F38" s="2"/>
    </row>
    <row r="39" spans="1:6" ht="14.25">
      <c r="A39" s="5" t="s">
        <v>67</v>
      </c>
      <c r="B39" s="6"/>
      <c r="C39" s="6"/>
      <c r="E39" s="2"/>
      <c r="F39" s="2"/>
    </row>
    <row r="40" spans="1:6" ht="14.25">
      <c r="A40" s="5" t="s">
        <v>68</v>
      </c>
      <c r="B40" s="6"/>
      <c r="C40" s="6"/>
      <c r="E40" s="2"/>
      <c r="F40" s="2"/>
    </row>
    <row r="41" spans="1:7" ht="52.5" customHeight="1">
      <c r="A41" s="298" t="s">
        <v>214</v>
      </c>
      <c r="B41" s="298"/>
      <c r="C41" s="298"/>
      <c r="D41" s="298"/>
      <c r="E41" s="298"/>
      <c r="F41" s="298"/>
      <c r="G41" s="298"/>
    </row>
    <row r="42" spans="1:6" ht="14.25">
      <c r="A42" s="5" t="s">
        <v>69</v>
      </c>
      <c r="B42" s="6"/>
      <c r="C42" s="6"/>
      <c r="E42" s="6"/>
      <c r="F42" s="6"/>
    </row>
    <row r="43" spans="1:6" ht="14.25">
      <c r="A43" s="5" t="s">
        <v>70</v>
      </c>
      <c r="B43" s="6"/>
      <c r="C43" s="6"/>
      <c r="E43" s="6"/>
      <c r="F43" s="6"/>
    </row>
    <row r="44" spans="1:6" ht="14.25">
      <c r="A44" s="5" t="s">
        <v>71</v>
      </c>
      <c r="B44" s="6"/>
      <c r="C44" s="6"/>
      <c r="E44" s="6"/>
      <c r="F44" s="6"/>
    </row>
    <row r="45" spans="1:6" ht="14.25">
      <c r="A45" s="5" t="s">
        <v>72</v>
      </c>
      <c r="B45" s="6"/>
      <c r="C45" s="6"/>
      <c r="E45" s="6"/>
      <c r="F45" s="6"/>
    </row>
    <row r="46" spans="1:6" ht="14.25">
      <c r="A46" s="5" t="s">
        <v>73</v>
      </c>
      <c r="B46" s="6"/>
      <c r="C46" s="6"/>
      <c r="E46" s="6"/>
      <c r="F46" s="6"/>
    </row>
    <row r="47" spans="1:7" ht="12.75">
      <c r="A47" s="45"/>
      <c r="B47" s="19"/>
      <c r="C47" s="19"/>
      <c r="D47" s="45"/>
      <c r="E47" s="19"/>
      <c r="F47" s="19"/>
      <c r="G47" s="45"/>
    </row>
    <row r="48" spans="1:7" ht="12.75" customHeight="1">
      <c r="A48" s="295" t="s">
        <v>74</v>
      </c>
      <c r="B48" s="294">
        <v>2006</v>
      </c>
      <c r="C48" s="291">
        <v>2007</v>
      </c>
      <c r="D48" s="292" t="s">
        <v>40</v>
      </c>
      <c r="E48" s="294" t="s">
        <v>13</v>
      </c>
      <c r="F48" s="291" t="s">
        <v>14</v>
      </c>
      <c r="G48" s="292" t="s">
        <v>37</v>
      </c>
    </row>
    <row r="49" spans="1:7" ht="12.75">
      <c r="A49" s="296"/>
      <c r="B49" s="294"/>
      <c r="C49" s="291"/>
      <c r="D49" s="293"/>
      <c r="E49" s="294"/>
      <c r="F49" s="291"/>
      <c r="G49" s="293"/>
    </row>
    <row r="50" spans="1:7" ht="12.75">
      <c r="A50" s="8" t="s">
        <v>75</v>
      </c>
      <c r="B50" s="221">
        <f>B51+B55+B56+B57</f>
        <v>29595</v>
      </c>
      <c r="C50" s="25">
        <f>C51+C55+C56+C57</f>
        <v>31010</v>
      </c>
      <c r="D50" s="228">
        <f aca="true" t="shared" si="2" ref="D50:D57">C50/B50-1</f>
        <v>0.04781213042743704</v>
      </c>
      <c r="E50" s="221">
        <f>E51+E55+E56+E57</f>
        <v>7681</v>
      </c>
      <c r="F50" s="25">
        <f>F51+F55+F56+F57</f>
        <v>7830</v>
      </c>
      <c r="G50" s="228">
        <f aca="true" t="shared" si="3" ref="G50:G57">F50/E50-1</f>
        <v>0.019398515818252804</v>
      </c>
    </row>
    <row r="51" spans="1:7" ht="12.75">
      <c r="A51" s="9" t="s">
        <v>76</v>
      </c>
      <c r="B51" s="222">
        <f>B52+B53+B54</f>
        <v>23187</v>
      </c>
      <c r="C51" s="250">
        <f>C52+C53+C54</f>
        <v>24323</v>
      </c>
      <c r="D51" s="229">
        <f t="shared" si="2"/>
        <v>0.04899297019881832</v>
      </c>
      <c r="E51" s="222">
        <f>E52+E53+E54</f>
        <v>5959</v>
      </c>
      <c r="F51" s="250">
        <f>F52+F53+F54</f>
        <v>6088</v>
      </c>
      <c r="G51" s="229">
        <f t="shared" si="3"/>
        <v>0.02164792750461486</v>
      </c>
    </row>
    <row r="52" spans="1:10" ht="12.75">
      <c r="A52" s="9" t="s">
        <v>77</v>
      </c>
      <c r="B52" s="223">
        <v>6417</v>
      </c>
      <c r="C52" s="241">
        <v>7114</v>
      </c>
      <c r="D52" s="229">
        <f t="shared" si="2"/>
        <v>0.10861773414368092</v>
      </c>
      <c r="E52" s="223">
        <v>1673</v>
      </c>
      <c r="F52" s="241">
        <v>1857</v>
      </c>
      <c r="G52" s="229">
        <f t="shared" si="3"/>
        <v>0.10998206814106393</v>
      </c>
      <c r="J52" s="264">
        <f aca="true" t="shared" si="4" ref="J52:J57">C52-B52</f>
        <v>697</v>
      </c>
    </row>
    <row r="53" spans="1:10" ht="14.25">
      <c r="A53" s="9" t="s">
        <v>78</v>
      </c>
      <c r="B53" s="227">
        <v>11518</v>
      </c>
      <c r="C53" s="241">
        <v>11925</v>
      </c>
      <c r="D53" s="229">
        <f t="shared" si="2"/>
        <v>0.03533599583260982</v>
      </c>
      <c r="E53" s="227">
        <v>2989</v>
      </c>
      <c r="F53" s="241">
        <v>2971</v>
      </c>
      <c r="G53" s="229">
        <f t="shared" si="3"/>
        <v>-0.006022080963532961</v>
      </c>
      <c r="J53" s="264">
        <f t="shared" si="4"/>
        <v>407</v>
      </c>
    </row>
    <row r="54" spans="1:10" ht="14.25">
      <c r="A54" s="9" t="s">
        <v>79</v>
      </c>
      <c r="B54" s="227">
        <f>5009+243</f>
        <v>5252</v>
      </c>
      <c r="C54" s="241">
        <f>5017+267</f>
        <v>5284</v>
      </c>
      <c r="D54" s="229">
        <f t="shared" si="2"/>
        <v>0.006092916984006047</v>
      </c>
      <c r="E54" s="227">
        <f>1240+57</f>
        <v>1297</v>
      </c>
      <c r="F54" s="241">
        <f>1190+70</f>
        <v>1260</v>
      </c>
      <c r="G54" s="229">
        <f t="shared" si="3"/>
        <v>-0.028527370855821133</v>
      </c>
      <c r="J54" s="264">
        <f t="shared" si="4"/>
        <v>32</v>
      </c>
    </row>
    <row r="55" spans="1:10" ht="14.25">
      <c r="A55" s="9" t="s">
        <v>80</v>
      </c>
      <c r="B55" s="227">
        <v>4413</v>
      </c>
      <c r="C55" s="241">
        <v>4574</v>
      </c>
      <c r="D55" s="229">
        <f t="shared" si="2"/>
        <v>0.03648311806027649</v>
      </c>
      <c r="E55" s="227">
        <v>1151</v>
      </c>
      <c r="F55" s="241">
        <v>1220</v>
      </c>
      <c r="G55" s="229">
        <f t="shared" si="3"/>
        <v>0.05994787141615987</v>
      </c>
      <c r="J55" s="264">
        <f t="shared" si="4"/>
        <v>161</v>
      </c>
    </row>
    <row r="56" spans="1:10" ht="15" customHeight="1">
      <c r="A56" s="9" t="s">
        <v>16</v>
      </c>
      <c r="B56" s="227">
        <v>1692</v>
      </c>
      <c r="C56" s="241">
        <v>1956</v>
      </c>
      <c r="D56" s="229">
        <f t="shared" si="2"/>
        <v>0.15602836879432624</v>
      </c>
      <c r="E56" s="227">
        <v>460</v>
      </c>
      <c r="F56" s="241">
        <v>509</v>
      </c>
      <c r="G56" s="229">
        <f t="shared" si="3"/>
        <v>0.10652173913043472</v>
      </c>
      <c r="J56" s="264">
        <f t="shared" si="4"/>
        <v>264</v>
      </c>
    </row>
    <row r="57" spans="1:10" ht="15" customHeight="1">
      <c r="A57" s="9" t="s">
        <v>81</v>
      </c>
      <c r="B57" s="227">
        <v>303</v>
      </c>
      <c r="C57" s="15">
        <v>157</v>
      </c>
      <c r="D57" s="229">
        <f t="shared" si="2"/>
        <v>-0.4818481848184818</v>
      </c>
      <c r="E57" s="227">
        <v>111</v>
      </c>
      <c r="F57" s="15">
        <v>13</v>
      </c>
      <c r="G57" s="229">
        <f t="shared" si="3"/>
        <v>-0.8828828828828829</v>
      </c>
      <c r="J57" s="264">
        <f t="shared" si="4"/>
        <v>-146</v>
      </c>
    </row>
    <row r="58" spans="1:7" ht="3" customHeight="1">
      <c r="A58" s="9"/>
      <c r="B58" s="227"/>
      <c r="C58" s="15"/>
      <c r="D58" s="229"/>
      <c r="E58" s="227"/>
      <c r="F58" s="15"/>
      <c r="G58" s="229"/>
    </row>
    <row r="59" spans="1:10" ht="14.25">
      <c r="A59" s="10" t="s">
        <v>82</v>
      </c>
      <c r="B59" s="245">
        <v>1570</v>
      </c>
      <c r="C59" s="14">
        <v>1540</v>
      </c>
      <c r="D59" s="218">
        <f>C59/B59-1</f>
        <v>-0.019108280254777066</v>
      </c>
      <c r="E59" s="245">
        <v>490</v>
      </c>
      <c r="F59" s="14">
        <v>477</v>
      </c>
      <c r="G59" s="218">
        <f>F59/E59-1</f>
        <v>-0.026530612244897944</v>
      </c>
      <c r="J59" s="264">
        <f>C59-B59</f>
        <v>-30</v>
      </c>
    </row>
    <row r="60" spans="1:7" ht="3" customHeight="1">
      <c r="A60" s="216"/>
      <c r="B60" s="225" t="s">
        <v>2</v>
      </c>
      <c r="C60" s="43" t="s">
        <v>2</v>
      </c>
      <c r="D60" s="230" t="s">
        <v>2</v>
      </c>
      <c r="E60" s="225" t="s">
        <v>2</v>
      </c>
      <c r="F60" s="43" t="s">
        <v>2</v>
      </c>
      <c r="G60" s="230" t="s">
        <v>2</v>
      </c>
    </row>
    <row r="61" spans="1:10" ht="12.75">
      <c r="A61" s="10" t="s">
        <v>55</v>
      </c>
      <c r="B61" s="224">
        <f>B50+B59</f>
        <v>31165</v>
      </c>
      <c r="C61" s="14">
        <f>C50+C59</f>
        <v>32550</v>
      </c>
      <c r="D61" s="218">
        <f>C61/B61-1</f>
        <v>0.044440879191400606</v>
      </c>
      <c r="E61" s="224">
        <f>E50+E59</f>
        <v>8171</v>
      </c>
      <c r="F61" s="14">
        <f>F50+F59</f>
        <v>8307</v>
      </c>
      <c r="G61" s="218">
        <f>F61/E61-1</f>
        <v>0.016644229592461146</v>
      </c>
      <c r="J61" s="264">
        <f>C61-B61</f>
        <v>1385</v>
      </c>
    </row>
    <row r="62" spans="1:7" ht="3.75" customHeight="1">
      <c r="A62" s="217"/>
      <c r="B62" s="224"/>
      <c r="C62" s="14"/>
      <c r="D62" s="218"/>
      <c r="E62" s="224"/>
      <c r="F62" s="14"/>
      <c r="G62" s="218"/>
    </row>
    <row r="63" spans="1:7" ht="12.75">
      <c r="A63" s="10" t="s">
        <v>56</v>
      </c>
      <c r="B63" s="224">
        <v>15</v>
      </c>
      <c r="C63" s="14">
        <v>103</v>
      </c>
      <c r="D63" s="218" t="s">
        <v>1</v>
      </c>
      <c r="E63" s="224">
        <v>6</v>
      </c>
      <c r="F63" s="14">
        <v>29</v>
      </c>
      <c r="G63" s="218" t="s">
        <v>1</v>
      </c>
    </row>
    <row r="64" spans="1:7" ht="3.75" customHeight="1">
      <c r="A64" s="10"/>
      <c r="B64" s="226" t="s">
        <v>0</v>
      </c>
      <c r="C64" s="16" t="s">
        <v>0</v>
      </c>
      <c r="D64" s="218" t="s">
        <v>0</v>
      </c>
      <c r="E64" s="226" t="s">
        <v>0</v>
      </c>
      <c r="F64" s="16" t="s">
        <v>0</v>
      </c>
      <c r="G64" s="218" t="s">
        <v>0</v>
      </c>
    </row>
    <row r="65" spans="1:7" ht="12.75">
      <c r="A65" s="11" t="s">
        <v>57</v>
      </c>
      <c r="B65" s="220">
        <f>B61+B63</f>
        <v>31180</v>
      </c>
      <c r="C65" s="17">
        <f>C61+C63</f>
        <v>32653</v>
      </c>
      <c r="D65" s="219">
        <f>C65/B65-1</f>
        <v>0.047241821680564566</v>
      </c>
      <c r="E65" s="220">
        <f>E61+E63</f>
        <v>8177</v>
      </c>
      <c r="F65" s="17">
        <f>F61+F63</f>
        <v>8336</v>
      </c>
      <c r="G65" s="219">
        <f>F65/E65-1</f>
        <v>0.019444784150666417</v>
      </c>
    </row>
    <row r="66" ht="12" customHeight="1"/>
    <row r="67" spans="1:8" s="265" customFormat="1" ht="27.75" customHeight="1">
      <c r="A67" s="297" t="s">
        <v>64</v>
      </c>
      <c r="B67" s="297"/>
      <c r="C67" s="297"/>
      <c r="D67" s="297"/>
      <c r="E67" s="297"/>
      <c r="F67" s="297"/>
      <c r="G67" s="297"/>
      <c r="H67" s="297"/>
    </row>
    <row r="68" spans="1:6" ht="14.25">
      <c r="A68" s="5" t="s">
        <v>83</v>
      </c>
      <c r="E68" s="2"/>
      <c r="F68" s="2"/>
    </row>
    <row r="69" spans="1:6" ht="14.25">
      <c r="A69" s="5" t="s">
        <v>84</v>
      </c>
      <c r="E69" s="2"/>
      <c r="F69" s="2"/>
    </row>
    <row r="70" spans="1:7" ht="52.5" customHeight="1">
      <c r="A70" s="298" t="s">
        <v>215</v>
      </c>
      <c r="B70" s="298"/>
      <c r="C70" s="298"/>
      <c r="D70" s="298"/>
      <c r="E70" s="298"/>
      <c r="F70" s="298"/>
      <c r="G70" s="298"/>
    </row>
    <row r="71" ht="14.25">
      <c r="A71" s="5" t="s">
        <v>85</v>
      </c>
    </row>
    <row r="72" ht="14.25">
      <c r="A72" s="5" t="s">
        <v>86</v>
      </c>
    </row>
    <row r="73" ht="14.25">
      <c r="A73" s="5" t="s">
        <v>87</v>
      </c>
    </row>
    <row r="74" ht="14.25">
      <c r="A74" s="5" t="s">
        <v>88</v>
      </c>
    </row>
  </sheetData>
  <mergeCells count="18">
    <mergeCell ref="A67:H67"/>
    <mergeCell ref="A70:G70"/>
    <mergeCell ref="E1:E2"/>
    <mergeCell ref="F1:F2"/>
    <mergeCell ref="G1:G2"/>
    <mergeCell ref="E48:E49"/>
    <mergeCell ref="F48:F49"/>
    <mergeCell ref="G48:G49"/>
    <mergeCell ref="A41:G41"/>
    <mergeCell ref="D1:D2"/>
    <mergeCell ref="A1:A2"/>
    <mergeCell ref="B1:B2"/>
    <mergeCell ref="A48:A49"/>
    <mergeCell ref="A36:H36"/>
    <mergeCell ref="C48:C49"/>
    <mergeCell ref="D48:D49"/>
    <mergeCell ref="C1:C2"/>
    <mergeCell ref="B48:B49"/>
  </mergeCells>
  <printOptions/>
  <pageMargins left="0.75" right="0.75" top="1" bottom="1" header="0.5" footer="0.5"/>
  <pageSetup fitToHeight="1" fitToWidth="1" horizontalDpi="600" verticalDpi="600" orientation="landscape" paperSize="9" scale="46" r:id="rId1"/>
  <headerFooter alignWithMargins="0">
    <oddHeader>&amp;L&amp;"Arial,tučné"&amp;14Telefónica O2 Czech Republic - FINANČNÍ A PROVOZNÍ VÝSLEDKY&amp;R21. února 2008</oddHeader>
    <oddFooter>&amp;L&amp;"Arial,tučné"Investor Relations&amp;"Arial,obyčejné"
Tel. +420 271 462 076, +420 271 462 169&amp;Cemail: investor.relations@o2.com&amp;R2 ze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7" sqref="A27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6" width="9.140625" style="1" customWidth="1"/>
    <col min="7" max="7" width="11.7109375" style="2" customWidth="1"/>
    <col min="8" max="16384" width="9.140625" style="2" customWidth="1"/>
  </cols>
  <sheetData>
    <row r="1" spans="1:7" ht="12.75" customHeight="1">
      <c r="A1" s="299" t="s">
        <v>89</v>
      </c>
      <c r="B1" s="294">
        <v>2006</v>
      </c>
      <c r="C1" s="291">
        <v>2007</v>
      </c>
      <c r="D1" s="292" t="s">
        <v>40</v>
      </c>
      <c r="E1" s="294" t="s">
        <v>13</v>
      </c>
      <c r="F1" s="291" t="s">
        <v>14</v>
      </c>
      <c r="G1" s="292" t="s">
        <v>37</v>
      </c>
    </row>
    <row r="2" spans="1:7" ht="12.75" customHeight="1">
      <c r="A2" s="300"/>
      <c r="B2" s="294"/>
      <c r="C2" s="291"/>
      <c r="D2" s="293"/>
      <c r="E2" s="294"/>
      <c r="F2" s="291"/>
      <c r="G2" s="293"/>
    </row>
    <row r="3" spans="1:8" ht="14.25">
      <c r="A3" s="279" t="s">
        <v>90</v>
      </c>
      <c r="B3" s="18">
        <f>SUM(B4:B6)</f>
        <v>15423</v>
      </c>
      <c r="C3" s="25">
        <f>SUM(C4:C6)</f>
        <v>17102</v>
      </c>
      <c r="D3" s="28">
        <f>C3/B3-1</f>
        <v>0.10886338585229849</v>
      </c>
      <c r="E3" s="18">
        <f>SUM(E4:E6)</f>
        <v>4136</v>
      </c>
      <c r="F3" s="25">
        <f>SUM(F4:F6)</f>
        <v>4491</v>
      </c>
      <c r="G3" s="28">
        <f>F3/E3-1</f>
        <v>0.08583172147001927</v>
      </c>
      <c r="H3" s="264"/>
    </row>
    <row r="4" spans="1:9" ht="12.75">
      <c r="A4" s="280" t="s">
        <v>91</v>
      </c>
      <c r="B4" s="19">
        <v>10010</v>
      </c>
      <c r="C4" s="15">
        <v>11012</v>
      </c>
      <c r="D4" s="29">
        <f>C4/B4-1</f>
        <v>0.10009990009990011</v>
      </c>
      <c r="E4" s="19">
        <v>2449</v>
      </c>
      <c r="F4" s="15">
        <v>2801</v>
      </c>
      <c r="G4" s="29">
        <f>F4/E4-1</f>
        <v>0.143732135565537</v>
      </c>
      <c r="H4" s="264"/>
      <c r="I4" s="264"/>
    </row>
    <row r="5" spans="1:9" ht="12.75">
      <c r="A5" s="280" t="s">
        <v>92</v>
      </c>
      <c r="B5" s="19">
        <v>3067</v>
      </c>
      <c r="C5" s="241">
        <v>3500</v>
      </c>
      <c r="D5" s="29">
        <f>C5/B5-1</f>
        <v>0.14118030648842517</v>
      </c>
      <c r="E5" s="19">
        <v>990</v>
      </c>
      <c r="F5" s="241">
        <v>1128</v>
      </c>
      <c r="G5" s="29">
        <f>F5/E5-1</f>
        <v>0.1393939393939394</v>
      </c>
      <c r="H5" s="264"/>
      <c r="I5" s="264"/>
    </row>
    <row r="6" spans="1:9" ht="12.75">
      <c r="A6" s="280" t="s">
        <v>93</v>
      </c>
      <c r="B6" s="19">
        <v>2346</v>
      </c>
      <c r="C6" s="241">
        <v>2590</v>
      </c>
      <c r="D6" s="29">
        <f>C6/B6-1</f>
        <v>0.10400682011935203</v>
      </c>
      <c r="E6" s="19">
        <v>697</v>
      </c>
      <c r="F6" s="241">
        <v>562</v>
      </c>
      <c r="G6" s="29">
        <f>F6/E6-1</f>
        <v>-0.193687230989957</v>
      </c>
      <c r="H6" s="264"/>
      <c r="I6" s="264"/>
    </row>
    <row r="7" spans="1:7" ht="3" customHeight="1">
      <c r="A7" s="280"/>
      <c r="B7" s="19"/>
      <c r="C7" s="241"/>
      <c r="D7" s="29"/>
      <c r="E7" s="19"/>
      <c r="F7" s="241"/>
      <c r="G7" s="29"/>
    </row>
    <row r="8" spans="1:9" ht="14.25">
      <c r="A8" s="281" t="s">
        <v>94</v>
      </c>
      <c r="B8" s="20">
        <v>7093</v>
      </c>
      <c r="C8" s="242">
        <v>7109</v>
      </c>
      <c r="D8" s="16">
        <f>C8/B8-1</f>
        <v>0.002255745100803619</v>
      </c>
      <c r="E8" s="20">
        <v>1845</v>
      </c>
      <c r="F8" s="242">
        <v>1785</v>
      </c>
      <c r="G8" s="16">
        <f>F8/E8-1</f>
        <v>-0.03252032520325199</v>
      </c>
      <c r="H8" s="264"/>
      <c r="I8" s="264"/>
    </row>
    <row r="9" spans="1:7" ht="3" customHeight="1">
      <c r="A9" s="281"/>
      <c r="B9" s="20"/>
      <c r="C9" s="14"/>
      <c r="D9" s="29"/>
      <c r="E9" s="20"/>
      <c r="F9" s="14"/>
      <c r="G9" s="29"/>
    </row>
    <row r="10" spans="1:8" ht="12.75">
      <c r="A10" s="281" t="s">
        <v>95</v>
      </c>
      <c r="B10" s="20">
        <f>SUM(B11:B15)</f>
        <v>10505</v>
      </c>
      <c r="C10" s="14">
        <f>SUM(C11:C15)</f>
        <v>10896</v>
      </c>
      <c r="D10" s="16">
        <f aca="true" t="shared" si="0" ref="D10:D15">C10/B10-1</f>
        <v>0.0372203712517849</v>
      </c>
      <c r="E10" s="20">
        <f>SUM(E11:E15)</f>
        <v>3610</v>
      </c>
      <c r="F10" s="14">
        <f>SUM(F11:F15)</f>
        <v>3130</v>
      </c>
      <c r="G10" s="16">
        <f aca="true" t="shared" si="1" ref="G10:G15">F10/E10-1</f>
        <v>-0.13296398891966754</v>
      </c>
      <c r="H10" s="264"/>
    </row>
    <row r="11" spans="1:9" ht="12.75">
      <c r="A11" s="32" t="s">
        <v>96</v>
      </c>
      <c r="B11" s="19">
        <v>3139</v>
      </c>
      <c r="C11" s="241">
        <v>3577</v>
      </c>
      <c r="D11" s="29">
        <f t="shared" si="0"/>
        <v>0.13953488372093026</v>
      </c>
      <c r="E11" s="19">
        <v>1092</v>
      </c>
      <c r="F11" s="15">
        <v>1156</v>
      </c>
      <c r="G11" s="29">
        <f t="shared" si="1"/>
        <v>0.05860805860805862</v>
      </c>
      <c r="H11" s="264"/>
      <c r="I11" s="264"/>
    </row>
    <row r="12" spans="1:9" ht="12.75">
      <c r="A12" s="280" t="s">
        <v>97</v>
      </c>
      <c r="B12" s="19">
        <v>2594</v>
      </c>
      <c r="C12" s="15">
        <v>2603</v>
      </c>
      <c r="D12" s="29">
        <f t="shared" si="0"/>
        <v>0.003469545104086258</v>
      </c>
      <c r="E12" s="19">
        <v>754</v>
      </c>
      <c r="F12" s="15">
        <v>622</v>
      </c>
      <c r="G12" s="29">
        <f t="shared" si="1"/>
        <v>-0.17506631299734743</v>
      </c>
      <c r="H12" s="264"/>
      <c r="I12" s="264"/>
    </row>
    <row r="13" spans="1:10" ht="12.75">
      <c r="A13" s="280" t="s">
        <v>98</v>
      </c>
      <c r="B13" s="19">
        <v>1652</v>
      </c>
      <c r="C13" s="15">
        <v>1897</v>
      </c>
      <c r="D13" s="29">
        <f t="shared" si="0"/>
        <v>0.14830508474576276</v>
      </c>
      <c r="E13" s="19">
        <v>477</v>
      </c>
      <c r="F13" s="15">
        <v>538</v>
      </c>
      <c r="G13" s="29">
        <f t="shared" si="1"/>
        <v>0.12788259958071269</v>
      </c>
      <c r="H13" s="264"/>
      <c r="I13" s="42"/>
      <c r="J13" s="42"/>
    </row>
    <row r="14" spans="1:8" ht="14.25">
      <c r="A14" s="280" t="s">
        <v>99</v>
      </c>
      <c r="B14" s="19">
        <v>746</v>
      </c>
      <c r="C14" s="15">
        <v>807</v>
      </c>
      <c r="D14" s="29">
        <f t="shared" si="0"/>
        <v>0.08176943699731898</v>
      </c>
      <c r="E14" s="19">
        <v>233</v>
      </c>
      <c r="F14" s="15">
        <v>245</v>
      </c>
      <c r="G14" s="29">
        <f t="shared" si="1"/>
        <v>0.05150214592274671</v>
      </c>
      <c r="H14" s="264"/>
    </row>
    <row r="15" spans="1:8" ht="14.25">
      <c r="A15" s="280" t="s">
        <v>100</v>
      </c>
      <c r="B15" s="19">
        <v>2374</v>
      </c>
      <c r="C15" s="15">
        <v>2012</v>
      </c>
      <c r="D15" s="29">
        <f t="shared" si="0"/>
        <v>-0.1524852569502949</v>
      </c>
      <c r="E15" s="19">
        <v>1054</v>
      </c>
      <c r="F15" s="15">
        <v>569</v>
      </c>
      <c r="G15" s="29">
        <f t="shared" si="1"/>
        <v>-0.46015180265654654</v>
      </c>
      <c r="H15" s="264"/>
    </row>
    <row r="16" spans="1:7" ht="3" customHeight="1">
      <c r="A16" s="280"/>
      <c r="B16" s="19"/>
      <c r="C16" s="15"/>
      <c r="D16" s="29"/>
      <c r="E16" s="19"/>
      <c r="F16" s="15"/>
      <c r="G16" s="29"/>
    </row>
    <row r="17" spans="1:9" ht="14.25">
      <c r="A17" s="282" t="s">
        <v>101</v>
      </c>
      <c r="B17" s="20">
        <v>1079</v>
      </c>
      <c r="C17" s="14">
        <v>600</v>
      </c>
      <c r="D17" s="16">
        <f>C17/B17-1</f>
        <v>-0.4439295644114921</v>
      </c>
      <c r="E17" s="20">
        <v>437</v>
      </c>
      <c r="F17" s="14">
        <v>82</v>
      </c>
      <c r="G17" s="16">
        <f>F17/E17-1</f>
        <v>-0.8123569794050343</v>
      </c>
      <c r="H17" s="264"/>
      <c r="I17" s="264"/>
    </row>
    <row r="18" spans="1:7" ht="3.75" customHeight="1">
      <c r="A18" s="282"/>
      <c r="B18" s="21" t="s">
        <v>0</v>
      </c>
      <c r="C18" s="16" t="s">
        <v>0</v>
      </c>
      <c r="D18" s="16" t="s">
        <v>0</v>
      </c>
      <c r="E18" s="21" t="s">
        <v>0</v>
      </c>
      <c r="F18" s="16" t="s">
        <v>0</v>
      </c>
      <c r="G18" s="16" t="s">
        <v>0</v>
      </c>
    </row>
    <row r="19" spans="1:8" ht="12.75">
      <c r="A19" s="283" t="s">
        <v>102</v>
      </c>
      <c r="B19" s="22">
        <f>B3+B8+B10+B17</f>
        <v>34100</v>
      </c>
      <c r="C19" s="17">
        <f>C3+C8+C10+C17</f>
        <v>35707</v>
      </c>
      <c r="D19" s="30">
        <f>C19/B19-1</f>
        <v>0.04712609970674486</v>
      </c>
      <c r="E19" s="22">
        <f>E3+E8+E10+E17</f>
        <v>10028</v>
      </c>
      <c r="F19" s="17">
        <f>F3+F8+F10+F17</f>
        <v>9488</v>
      </c>
      <c r="G19" s="30">
        <f>F19/E19-1</f>
        <v>-0.05384922217790189</v>
      </c>
      <c r="H19" s="264"/>
    </row>
    <row r="20" spans="1:6" ht="12.75">
      <c r="A20" s="4"/>
      <c r="B20" s="3"/>
      <c r="C20" s="3"/>
      <c r="E20" s="3"/>
      <c r="F20" s="3"/>
    </row>
    <row r="21" spans="2:6" ht="5.25" customHeight="1">
      <c r="B21" s="6"/>
      <c r="C21" s="6"/>
      <c r="E21" s="6"/>
      <c r="F21" s="6"/>
    </row>
    <row r="23" ht="14.25">
      <c r="A23" s="284" t="s">
        <v>103</v>
      </c>
    </row>
    <row r="24" ht="14.25">
      <c r="A24" s="284" t="s">
        <v>104</v>
      </c>
    </row>
    <row r="25" ht="14.25">
      <c r="A25" s="284" t="s">
        <v>105</v>
      </c>
    </row>
    <row r="26" ht="14.25">
      <c r="A26" s="284" t="s">
        <v>106</v>
      </c>
    </row>
    <row r="27" spans="1:7" ht="14.25">
      <c r="A27" s="284" t="s">
        <v>216</v>
      </c>
      <c r="B27" s="3"/>
      <c r="C27" s="3"/>
      <c r="D27" s="7"/>
      <c r="E27" s="3"/>
      <c r="F27" s="3"/>
      <c r="G27" s="7"/>
    </row>
    <row r="28" spans="1:7" ht="14.25">
      <c r="A28" s="284"/>
      <c r="B28" s="3"/>
      <c r="C28" s="3"/>
      <c r="D28" s="7"/>
      <c r="E28" s="3"/>
      <c r="F28" s="3"/>
      <c r="G28" s="7"/>
    </row>
    <row r="29" spans="2:7" ht="12.75">
      <c r="B29" s="3"/>
      <c r="C29" s="3"/>
      <c r="D29" s="7"/>
      <c r="E29" s="3"/>
      <c r="F29" s="3"/>
      <c r="G29" s="7"/>
    </row>
    <row r="30" spans="2:7" ht="12.75">
      <c r="B30" s="3"/>
      <c r="C30" s="3"/>
      <c r="D30" s="7"/>
      <c r="E30" s="3"/>
      <c r="F30" s="3"/>
      <c r="G30" s="7"/>
    </row>
    <row r="31" spans="2:7" ht="12.75">
      <c r="B31" s="3"/>
      <c r="C31" s="3"/>
      <c r="D31" s="7"/>
      <c r="E31" s="3"/>
      <c r="F31" s="3"/>
      <c r="G31" s="7"/>
    </row>
    <row r="32" spans="2:7" ht="12.75">
      <c r="B32" s="3"/>
      <c r="C32" s="3"/>
      <c r="D32" s="7"/>
      <c r="E32" s="3"/>
      <c r="F32" s="3"/>
      <c r="G32" s="7"/>
    </row>
    <row r="33" spans="2:7" ht="12.75">
      <c r="B33" s="3"/>
      <c r="C33" s="3"/>
      <c r="D33" s="7"/>
      <c r="E33" s="3"/>
      <c r="F33" s="3"/>
      <c r="G33" s="7"/>
    </row>
    <row r="34" spans="2:7" ht="12.75">
      <c r="B34" s="3"/>
      <c r="C34" s="3"/>
      <c r="D34" s="7"/>
      <c r="E34" s="3"/>
      <c r="F34" s="3"/>
      <c r="G34" s="7"/>
    </row>
    <row r="35" spans="2:7" ht="12.75">
      <c r="B35" s="3"/>
      <c r="C35" s="3"/>
      <c r="D35" s="7"/>
      <c r="E35" s="3"/>
      <c r="F35" s="3"/>
      <c r="G35" s="7"/>
    </row>
    <row r="36" spans="2:7" ht="12.75">
      <c r="B36" s="3"/>
      <c r="C36" s="3"/>
      <c r="D36" s="7"/>
      <c r="E36" s="3"/>
      <c r="F36" s="3"/>
      <c r="G36" s="7"/>
    </row>
    <row r="37" spans="2:7" ht="12.75">
      <c r="B37" s="3"/>
      <c r="C37" s="3"/>
      <c r="D37" s="7"/>
      <c r="E37" s="3"/>
      <c r="F37" s="3"/>
      <c r="G37" s="7"/>
    </row>
    <row r="38" spans="2:7" ht="12.75">
      <c r="B38" s="3"/>
      <c r="C38" s="3"/>
      <c r="D38" s="7"/>
      <c r="E38" s="3"/>
      <c r="F38" s="3"/>
      <c r="G38" s="7"/>
    </row>
    <row r="39" spans="4:7" ht="12.75">
      <c r="D39" s="7"/>
      <c r="G39" s="7"/>
    </row>
    <row r="40" spans="4:7" ht="12.75">
      <c r="D40" s="7"/>
      <c r="G40" s="7"/>
    </row>
    <row r="41" spans="4:7" ht="12.75">
      <c r="D41" s="7"/>
      <c r="G41" s="7"/>
    </row>
    <row r="42" spans="4:7" ht="12.75">
      <c r="D42" s="7"/>
      <c r="G42" s="7"/>
    </row>
    <row r="43" spans="4:7" ht="12.75">
      <c r="D43" s="7"/>
      <c r="G43" s="7"/>
    </row>
    <row r="44" spans="4:7" ht="12.75">
      <c r="D44" s="7"/>
      <c r="G44" s="7"/>
    </row>
    <row r="45" spans="4:7" ht="12.75">
      <c r="D45" s="7"/>
      <c r="G45" s="7"/>
    </row>
    <row r="46" spans="4:7" ht="12.75">
      <c r="D46" s="7"/>
      <c r="G46" s="7"/>
    </row>
    <row r="47" spans="4:7" ht="12.75">
      <c r="D47" s="7"/>
      <c r="G47" s="7"/>
    </row>
    <row r="48" spans="4:7" ht="12.75">
      <c r="D48" s="7"/>
      <c r="G48" s="7"/>
    </row>
    <row r="49" spans="4:7" ht="12.75">
      <c r="D49" s="7"/>
      <c r="G49" s="7"/>
    </row>
    <row r="50" spans="4:7" ht="12.75">
      <c r="D50" s="7"/>
      <c r="G50" s="7"/>
    </row>
  </sheetData>
  <mergeCells count="7">
    <mergeCell ref="E1:E2"/>
    <mergeCell ref="F1:F2"/>
    <mergeCell ref="G1:G2"/>
    <mergeCell ref="A1:A2"/>
    <mergeCell ref="C1:C2"/>
    <mergeCell ref="B1:B2"/>
    <mergeCell ref="D1:D2"/>
  </mergeCells>
  <printOptions/>
  <pageMargins left="0.75" right="0.75" top="1" bottom="1" header="0.5" footer="0.5"/>
  <pageSetup horizontalDpi="600" verticalDpi="600" orientation="landscape" paperSize="9" scale="120" r:id="rId1"/>
  <headerFooter alignWithMargins="0">
    <oddHeader>&amp;L&amp;"Arial,tučné"&amp;14Telefónica O2 Czech Republic - FINANČNÍ A PROVOZNÍ VÝSLEDKY&amp;R21. února 2008</oddHeader>
    <oddFooter>&amp;L&amp;"Arial,tučné"Investor Relations&amp;"Arial,obyčejné"
Tel. +420 271 462 076, +420 271 462 169&amp;Cemail: investor.relations@o2.com&amp;R3 ze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showGridLines="0" workbookViewId="0" topLeftCell="A35">
      <selection activeCell="C67" sqref="C67"/>
    </sheetView>
  </sheetViews>
  <sheetFormatPr defaultColWidth="9.140625" defaultRowHeight="12.75"/>
  <cols>
    <col min="1" max="1" width="57.28125" style="56" customWidth="1"/>
    <col min="2" max="3" width="11.7109375" style="56" customWidth="1"/>
    <col min="4" max="5" width="15.00390625" style="56" customWidth="1"/>
    <col min="6" max="6" width="16.140625" style="56" customWidth="1"/>
    <col min="7" max="89" width="10.7109375" style="56" customWidth="1"/>
    <col min="90" max="16384" width="46.421875" style="56" customWidth="1"/>
  </cols>
  <sheetData>
    <row r="1" spans="1:4" ht="12.75" customHeight="1">
      <c r="A1" s="305" t="s">
        <v>107</v>
      </c>
      <c r="B1" s="309">
        <v>39082</v>
      </c>
      <c r="C1" s="307">
        <v>39447</v>
      </c>
      <c r="D1" s="301" t="s">
        <v>134</v>
      </c>
    </row>
    <row r="2" spans="1:4" ht="12.75">
      <c r="A2" s="306"/>
      <c r="B2" s="310"/>
      <c r="C2" s="308"/>
      <c r="D2" s="302"/>
    </row>
    <row r="3" spans="1:4" ht="12.75">
      <c r="A3" s="87" t="s">
        <v>108</v>
      </c>
      <c r="B3" s="88">
        <f>SUM(B4:B8)</f>
        <v>100824</v>
      </c>
      <c r="C3" s="89">
        <f>SUM(C4:C8)</f>
        <v>94191</v>
      </c>
      <c r="D3" s="90">
        <f>C3/B3-1</f>
        <v>-0.06578790764103781</v>
      </c>
    </row>
    <row r="4" spans="1:4" ht="12.75">
      <c r="A4" s="57" t="s">
        <v>109</v>
      </c>
      <c r="B4" s="58">
        <v>8308</v>
      </c>
      <c r="C4" s="59">
        <v>8485</v>
      </c>
      <c r="D4" s="60">
        <f>C4/B4-1</f>
        <v>0.021304766490130023</v>
      </c>
    </row>
    <row r="5" spans="1:4" ht="12.75">
      <c r="A5" s="57" t="s">
        <v>3</v>
      </c>
      <c r="B5" s="58">
        <v>13320</v>
      </c>
      <c r="C5" s="59">
        <v>13320</v>
      </c>
      <c r="D5" s="60">
        <f>C5/B5-1</f>
        <v>0</v>
      </c>
    </row>
    <row r="6" spans="1:4" ht="12.75" customHeight="1">
      <c r="A6" s="57" t="s">
        <v>110</v>
      </c>
      <c r="B6" s="58">
        <v>78755</v>
      </c>
      <c r="C6" s="59">
        <v>71809</v>
      </c>
      <c r="D6" s="60">
        <f>C6/B6-1</f>
        <v>-0.08819757475715828</v>
      </c>
    </row>
    <row r="7" spans="1:4" ht="12" customHeight="1">
      <c r="A7" s="57" t="s">
        <v>111</v>
      </c>
      <c r="B7" s="58">
        <v>415</v>
      </c>
      <c r="C7" s="59">
        <v>577</v>
      </c>
      <c r="D7" s="60">
        <f>C7/B7-1</f>
        <v>0.3903614457831326</v>
      </c>
    </row>
    <row r="8" spans="1:4" ht="12.75" customHeight="1">
      <c r="A8" s="57" t="s">
        <v>112</v>
      </c>
      <c r="B8" s="58">
        <v>26</v>
      </c>
      <c r="C8" s="59">
        <v>0</v>
      </c>
      <c r="D8" s="60" t="s">
        <v>1</v>
      </c>
    </row>
    <row r="9" spans="1:4" ht="5.25" customHeight="1">
      <c r="A9" s="57"/>
      <c r="B9" s="58"/>
      <c r="C9" s="59"/>
      <c r="D9" s="61"/>
    </row>
    <row r="10" spans="1:4" ht="12.75">
      <c r="A10" s="91" t="s">
        <v>113</v>
      </c>
      <c r="B10" s="92">
        <f>SUM(B11:B15)</f>
        <v>16850</v>
      </c>
      <c r="C10" s="93">
        <f>SUM(C11:C15)</f>
        <v>19033</v>
      </c>
      <c r="D10" s="94">
        <f>C10/B10-1</f>
        <v>0.12955489614243332</v>
      </c>
    </row>
    <row r="11" spans="1:4" ht="12.75">
      <c r="A11" s="57" t="s">
        <v>114</v>
      </c>
      <c r="B11" s="58">
        <v>987</v>
      </c>
      <c r="C11" s="59">
        <v>853</v>
      </c>
      <c r="D11" s="60">
        <f>C11/B11-1</f>
        <v>-0.1357649442755826</v>
      </c>
    </row>
    <row r="12" spans="1:4" ht="12.75">
      <c r="A12" s="57" t="s">
        <v>115</v>
      </c>
      <c r="B12" s="58">
        <v>8336</v>
      </c>
      <c r="C12" s="59">
        <v>8548</v>
      </c>
      <c r="D12" s="60">
        <f>C12/B12-1</f>
        <v>0.025431861804222633</v>
      </c>
    </row>
    <row r="13" spans="1:4" ht="12.75">
      <c r="A13" s="57" t="s">
        <v>116</v>
      </c>
      <c r="B13" s="58">
        <v>0</v>
      </c>
      <c r="C13" s="59">
        <v>8</v>
      </c>
      <c r="D13" s="60" t="s">
        <v>1</v>
      </c>
    </row>
    <row r="14" spans="1:4" ht="12.75">
      <c r="A14" s="57" t="s">
        <v>117</v>
      </c>
      <c r="B14" s="58">
        <v>66</v>
      </c>
      <c r="C14" s="59">
        <v>48</v>
      </c>
      <c r="D14" s="60">
        <f>C14/B14-1</f>
        <v>-0.2727272727272727</v>
      </c>
    </row>
    <row r="15" spans="1:6" ht="12.75">
      <c r="A15" s="57" t="s">
        <v>118</v>
      </c>
      <c r="B15" s="58">
        <v>7461</v>
      </c>
      <c r="C15" s="59">
        <v>9576</v>
      </c>
      <c r="D15" s="60">
        <f>C15/B15-1</f>
        <v>0.2834740651387213</v>
      </c>
      <c r="F15" s="204"/>
    </row>
    <row r="16" spans="1:4" ht="7.5" customHeight="1">
      <c r="A16" s="57"/>
      <c r="B16" s="58"/>
      <c r="C16" s="59"/>
      <c r="D16" s="60"/>
    </row>
    <row r="17" spans="1:6" ht="12.75">
      <c r="A17" s="91" t="s">
        <v>119</v>
      </c>
      <c r="B17" s="92">
        <v>203</v>
      </c>
      <c r="C17" s="93">
        <v>328</v>
      </c>
      <c r="D17" s="94">
        <f>C17/B17-1</f>
        <v>0.6157635467980296</v>
      </c>
      <c r="F17" s="41"/>
    </row>
    <row r="18" spans="1:4" ht="5.25" customHeight="1">
      <c r="A18" s="62" t="s">
        <v>2</v>
      </c>
      <c r="B18" s="63" t="s">
        <v>2</v>
      </c>
      <c r="C18" s="64" t="s">
        <v>2</v>
      </c>
      <c r="D18" s="65" t="s">
        <v>2</v>
      </c>
    </row>
    <row r="19" spans="1:4" ht="12.75">
      <c r="A19" s="91" t="s">
        <v>120</v>
      </c>
      <c r="B19" s="92">
        <f>B3+B10+B17</f>
        <v>117877</v>
      </c>
      <c r="C19" s="93">
        <f>C3+C10+C17</f>
        <v>113552</v>
      </c>
      <c r="D19" s="94">
        <f>C19/B19-1</f>
        <v>-0.03669078785513713</v>
      </c>
    </row>
    <row r="20" spans="1:4" ht="13.5" customHeight="1">
      <c r="A20" s="57"/>
      <c r="B20" s="58"/>
      <c r="C20" s="59"/>
      <c r="D20" s="60"/>
    </row>
    <row r="21" spans="1:4" ht="12.75">
      <c r="A21" s="91" t="s">
        <v>121</v>
      </c>
      <c r="B21" s="95">
        <f>SUM(B22:B23)</f>
        <v>88481</v>
      </c>
      <c r="C21" s="96">
        <f>SUM(C22:C23)</f>
        <v>82792</v>
      </c>
      <c r="D21" s="94">
        <f>C21/B21-1</f>
        <v>-0.06429628959889688</v>
      </c>
    </row>
    <row r="22" spans="1:7" ht="12.75">
      <c r="A22" s="57" t="s">
        <v>122</v>
      </c>
      <c r="B22" s="58">
        <v>88481</v>
      </c>
      <c r="C22" s="59">
        <v>82792</v>
      </c>
      <c r="D22" s="60">
        <f>C22/B22-1</f>
        <v>-0.06429628959889688</v>
      </c>
      <c r="E22" s="204"/>
      <c r="F22" s="204"/>
      <c r="G22" s="42"/>
    </row>
    <row r="23" spans="1:6" ht="12.75">
      <c r="A23" s="57" t="s">
        <v>123</v>
      </c>
      <c r="B23" s="58">
        <v>0</v>
      </c>
      <c r="C23" s="59">
        <v>0</v>
      </c>
      <c r="D23" s="60">
        <v>0</v>
      </c>
      <c r="F23" s="42"/>
    </row>
    <row r="24" spans="1:4" ht="6" customHeight="1">
      <c r="A24" s="57"/>
      <c r="B24" s="58"/>
      <c r="C24" s="59"/>
      <c r="D24" s="61"/>
    </row>
    <row r="25" spans="1:7" ht="12.75">
      <c r="A25" s="91" t="s">
        <v>124</v>
      </c>
      <c r="B25" s="95">
        <f>SUM(B26:B29)</f>
        <v>16495</v>
      </c>
      <c r="C25" s="96">
        <f>SUM(C26:C29)</f>
        <v>9017</v>
      </c>
      <c r="D25" s="94">
        <f>C25/B25-1</f>
        <v>-0.453349499848439</v>
      </c>
      <c r="E25" s="42"/>
      <c r="F25" s="42"/>
      <c r="G25" s="42"/>
    </row>
    <row r="26" spans="1:7" ht="12.75">
      <c r="A26" s="57" t="s">
        <v>125</v>
      </c>
      <c r="B26" s="66">
        <v>9156</v>
      </c>
      <c r="C26" s="67">
        <v>3062</v>
      </c>
      <c r="D26" s="60">
        <f>C26/B26-1</f>
        <v>-0.6655744866754041</v>
      </c>
      <c r="E26" s="42"/>
      <c r="F26" s="42"/>
      <c r="G26" s="42"/>
    </row>
    <row r="27" spans="1:7" ht="12.75">
      <c r="A27" s="57" t="s">
        <v>112</v>
      </c>
      <c r="B27" s="66">
        <v>4495</v>
      </c>
      <c r="C27" s="67">
        <v>3353</v>
      </c>
      <c r="D27" s="60">
        <f>C27/B27-1</f>
        <v>-0.25406006674082315</v>
      </c>
      <c r="E27" s="42"/>
      <c r="F27" s="42"/>
      <c r="G27" s="42"/>
    </row>
    <row r="28" spans="1:4" ht="12.75">
      <c r="A28" s="57" t="s">
        <v>126</v>
      </c>
      <c r="B28" s="66">
        <v>2037</v>
      </c>
      <c r="C28" s="67">
        <v>2150</v>
      </c>
      <c r="D28" s="60">
        <f>C28/B28-1</f>
        <v>0.055473735886107045</v>
      </c>
    </row>
    <row r="29" spans="1:4" ht="12.75">
      <c r="A29" s="57" t="s">
        <v>127</v>
      </c>
      <c r="B29" s="66">
        <v>807</v>
      </c>
      <c r="C29" s="67">
        <v>452</v>
      </c>
      <c r="D29" s="60">
        <f>C29/B29-1</f>
        <v>-0.4399008674101611</v>
      </c>
    </row>
    <row r="30" spans="1:4" ht="6.75" customHeight="1">
      <c r="A30" s="57"/>
      <c r="B30" s="66"/>
      <c r="C30" s="67"/>
      <c r="D30" s="60"/>
    </row>
    <row r="31" spans="1:4" ht="12.75">
      <c r="A31" s="91" t="s">
        <v>128</v>
      </c>
      <c r="B31" s="95">
        <f>SUM(B32:B35)</f>
        <v>12901</v>
      </c>
      <c r="C31" s="96">
        <f>SUM(C32:C35)</f>
        <v>21743</v>
      </c>
      <c r="D31" s="94">
        <f>C31/B31-1</f>
        <v>0.685373226881637</v>
      </c>
    </row>
    <row r="32" spans="1:6" ht="12.75">
      <c r="A32" s="57" t="s">
        <v>125</v>
      </c>
      <c r="B32" s="66">
        <v>207</v>
      </c>
      <c r="C32" s="67">
        <v>6207</v>
      </c>
      <c r="D32" s="60" t="s">
        <v>1</v>
      </c>
      <c r="E32" s="42"/>
      <c r="F32" s="42"/>
    </row>
    <row r="33" spans="1:6" ht="12.75">
      <c r="A33" s="57" t="s">
        <v>129</v>
      </c>
      <c r="B33" s="66">
        <v>7849</v>
      </c>
      <c r="C33" s="67">
        <v>11080</v>
      </c>
      <c r="D33" s="60">
        <f>C33/B33-1</f>
        <v>0.4116447955153524</v>
      </c>
      <c r="F33" s="41"/>
    </row>
    <row r="34" spans="1:4" ht="12.75">
      <c r="A34" s="57" t="s">
        <v>130</v>
      </c>
      <c r="B34" s="66">
        <v>730</v>
      </c>
      <c r="C34" s="67">
        <f>870</f>
        <v>870</v>
      </c>
      <c r="D34" s="60">
        <f>C34/B34-1</f>
        <v>0.19178082191780832</v>
      </c>
    </row>
    <row r="35" spans="1:4" ht="12.75">
      <c r="A35" s="57" t="s">
        <v>131</v>
      </c>
      <c r="B35" s="66">
        <v>4115</v>
      </c>
      <c r="C35" s="67">
        <v>3586</v>
      </c>
      <c r="D35" s="60">
        <f>C35/B35-1</f>
        <v>-0.12855407047387601</v>
      </c>
    </row>
    <row r="36" spans="1:4" ht="6.75" customHeight="1">
      <c r="A36" s="57"/>
      <c r="B36" s="66"/>
      <c r="C36" s="67"/>
      <c r="D36" s="60"/>
    </row>
    <row r="37" spans="1:4" ht="25.5">
      <c r="A37" s="91" t="s">
        <v>132</v>
      </c>
      <c r="B37" s="95">
        <v>0</v>
      </c>
      <c r="C37" s="96">
        <v>0</v>
      </c>
      <c r="D37" s="94">
        <v>0</v>
      </c>
    </row>
    <row r="38" spans="1:4" ht="6" customHeight="1">
      <c r="A38" s="62" t="s">
        <v>2</v>
      </c>
      <c r="B38" s="63" t="s">
        <v>2</v>
      </c>
      <c r="C38" s="64" t="s">
        <v>2</v>
      </c>
      <c r="D38" s="65" t="s">
        <v>2</v>
      </c>
    </row>
    <row r="39" spans="1:4" ht="12.75">
      <c r="A39" s="97" t="s">
        <v>133</v>
      </c>
      <c r="B39" s="98">
        <f>B21+B25+B31+B37</f>
        <v>117877</v>
      </c>
      <c r="C39" s="99">
        <f>C21+C25+C31+C37</f>
        <v>113552</v>
      </c>
      <c r="D39" s="100">
        <f>C39/B39-1</f>
        <v>-0.03669078785513713</v>
      </c>
    </row>
    <row r="40" spans="1:3" ht="12.75">
      <c r="A40" s="68"/>
      <c r="B40" s="69"/>
      <c r="C40" s="69"/>
    </row>
    <row r="41" spans="1:4" ht="12.75" customHeight="1">
      <c r="A41" s="305" t="s">
        <v>135</v>
      </c>
      <c r="B41" s="294">
        <v>2006</v>
      </c>
      <c r="C41" s="291">
        <v>2007</v>
      </c>
      <c r="D41" s="301" t="s">
        <v>134</v>
      </c>
    </row>
    <row r="42" spans="1:4" ht="12.75">
      <c r="A42" s="313"/>
      <c r="B42" s="294"/>
      <c r="C42" s="291"/>
      <c r="D42" s="302"/>
    </row>
    <row r="43" spans="1:4" ht="12.75">
      <c r="A43" s="57" t="s">
        <v>136</v>
      </c>
      <c r="B43" s="66">
        <v>-429</v>
      </c>
      <c r="C43" s="67">
        <v>-432</v>
      </c>
      <c r="D43" s="70">
        <f>C43/B43-1</f>
        <v>0.006993006993007089</v>
      </c>
    </row>
    <row r="44" spans="1:4" ht="12.75">
      <c r="A44" s="57" t="s">
        <v>137</v>
      </c>
      <c r="B44" s="66">
        <v>186</v>
      </c>
      <c r="C44" s="67">
        <v>377</v>
      </c>
      <c r="D44" s="70">
        <f>C44/B44-1</f>
        <v>1.0268817204301075</v>
      </c>
    </row>
    <row r="45" spans="1:4" ht="12.75">
      <c r="A45" s="71" t="s">
        <v>138</v>
      </c>
      <c r="B45" s="66">
        <v>-3564</v>
      </c>
      <c r="C45" s="67">
        <v>-4078</v>
      </c>
      <c r="D45" s="70">
        <f>C45/B45-1</f>
        <v>0.14421997755331084</v>
      </c>
    </row>
    <row r="46" spans="1:4" ht="12.75">
      <c r="A46" s="91" t="s">
        <v>139</v>
      </c>
      <c r="B46" s="92">
        <v>24456</v>
      </c>
      <c r="C46" s="93">
        <v>23886</v>
      </c>
      <c r="D46" s="101">
        <f>C46/B46-1</f>
        <v>-0.02330716388616294</v>
      </c>
    </row>
    <row r="47" spans="1:4" ht="4.5" customHeight="1">
      <c r="A47" s="57"/>
      <c r="B47" s="72"/>
      <c r="C47" s="73"/>
      <c r="D47" s="70"/>
    </row>
    <row r="48" spans="1:4" ht="12.75" customHeight="1">
      <c r="A48" s="57" t="s">
        <v>140</v>
      </c>
      <c r="B48" s="66">
        <v>-6214</v>
      </c>
      <c r="C48" s="67">
        <v>-5654</v>
      </c>
      <c r="D48" s="70">
        <f>C48/B48-1</f>
        <v>-0.09011908593498552</v>
      </c>
    </row>
    <row r="49" spans="1:4" ht="12.75">
      <c r="A49" s="57" t="s">
        <v>141</v>
      </c>
      <c r="B49" s="66">
        <v>0</v>
      </c>
      <c r="C49" s="67">
        <v>0</v>
      </c>
      <c r="D49" s="70">
        <v>0</v>
      </c>
    </row>
    <row r="50" spans="1:4" ht="12.75">
      <c r="A50" s="57" t="s">
        <v>142</v>
      </c>
      <c r="B50" s="66">
        <v>0</v>
      </c>
      <c r="C50" s="67">
        <v>-176</v>
      </c>
      <c r="D50" s="70" t="s">
        <v>1</v>
      </c>
    </row>
    <row r="51" spans="1:5" ht="12.75">
      <c r="A51" s="57" t="s">
        <v>143</v>
      </c>
      <c r="B51" s="66">
        <v>214</v>
      </c>
      <c r="C51" s="67">
        <v>74</v>
      </c>
      <c r="D51" s="70">
        <f>C51/B51-1</f>
        <v>-0.6542056074766356</v>
      </c>
      <c r="E51" s="42"/>
    </row>
    <row r="52" spans="1:4" ht="12.75">
      <c r="A52" s="57" t="s">
        <v>144</v>
      </c>
      <c r="B52" s="66">
        <v>0</v>
      </c>
      <c r="C52" s="67">
        <v>53</v>
      </c>
      <c r="D52" s="70" t="s">
        <v>1</v>
      </c>
    </row>
    <row r="53" spans="1:4" ht="12.75">
      <c r="A53" s="57" t="s">
        <v>145</v>
      </c>
      <c r="B53" s="66">
        <v>0</v>
      </c>
      <c r="C53" s="67">
        <v>0</v>
      </c>
      <c r="D53" s="70">
        <v>0</v>
      </c>
    </row>
    <row r="54" spans="1:4" ht="12.75">
      <c r="A54" s="57" t="s">
        <v>146</v>
      </c>
      <c r="B54" s="66">
        <v>0</v>
      </c>
      <c r="C54" s="67">
        <v>0</v>
      </c>
      <c r="D54" s="70">
        <v>0</v>
      </c>
    </row>
    <row r="55" spans="1:4" ht="12.75">
      <c r="A55" s="57" t="s">
        <v>147</v>
      </c>
      <c r="B55" s="66">
        <v>-3294</v>
      </c>
      <c r="C55" s="67">
        <v>0</v>
      </c>
      <c r="D55" s="70" t="s">
        <v>1</v>
      </c>
    </row>
    <row r="56" spans="1:4" ht="12.75">
      <c r="A56" s="57" t="s">
        <v>148</v>
      </c>
      <c r="B56" s="66">
        <v>3253</v>
      </c>
      <c r="C56" s="67">
        <v>0</v>
      </c>
      <c r="D56" s="70" t="s">
        <v>1</v>
      </c>
    </row>
    <row r="57" spans="1:4" ht="12.75">
      <c r="A57" s="91" t="s">
        <v>149</v>
      </c>
      <c r="B57" s="95">
        <f>SUM(B48:B56)</f>
        <v>-6041</v>
      </c>
      <c r="C57" s="96">
        <f>SUM(C48:C56)</f>
        <v>-5703</v>
      </c>
      <c r="D57" s="101">
        <f>C57/B57-1</f>
        <v>-0.055951001489819574</v>
      </c>
    </row>
    <row r="58" spans="1:4" ht="5.25" customHeight="1">
      <c r="A58" s="74"/>
      <c r="B58" s="75"/>
      <c r="C58" s="76"/>
      <c r="D58" s="70"/>
    </row>
    <row r="59" spans="1:9" ht="14.25">
      <c r="A59" s="102" t="s">
        <v>150</v>
      </c>
      <c r="B59" s="92">
        <f>B46+B48+B51+B53-28</f>
        <v>18428</v>
      </c>
      <c r="C59" s="93">
        <f>C46+C48+C51</f>
        <v>18306</v>
      </c>
      <c r="D59" s="101">
        <f>C59/B59-1</f>
        <v>-0.00662036032125024</v>
      </c>
      <c r="G59" s="204"/>
      <c r="H59" s="204"/>
      <c r="I59" s="42"/>
    </row>
    <row r="60" spans="1:4" ht="14.25">
      <c r="A60" s="102" t="s">
        <v>151</v>
      </c>
      <c r="B60" s="92">
        <f>B46+B48+B51+B53-B43-B44</f>
        <v>18699</v>
      </c>
      <c r="C60" s="93">
        <f>C46+C48+C51+C53-C43-C44+2</f>
        <v>18363</v>
      </c>
      <c r="D60" s="101">
        <f>C60/B60-1</f>
        <v>-0.01796887534092728</v>
      </c>
    </row>
    <row r="61" spans="1:4" ht="5.25" customHeight="1">
      <c r="A61" s="74"/>
      <c r="B61" s="75"/>
      <c r="C61" s="76"/>
      <c r="D61" s="70"/>
    </row>
    <row r="62" spans="1:4" ht="12.75">
      <c r="A62" s="74" t="s">
        <v>152</v>
      </c>
      <c r="B62" s="66">
        <f>B46+B57</f>
        <v>18415</v>
      </c>
      <c r="C62" s="67">
        <f>C46+C57</f>
        <v>18183</v>
      </c>
      <c r="D62" s="70">
        <f>C62/B62-1</f>
        <v>-0.012598425196850394</v>
      </c>
    </row>
    <row r="63" spans="1:4" ht="12.75">
      <c r="A63" s="91" t="s">
        <v>153</v>
      </c>
      <c r="B63" s="92">
        <v>-14494</v>
      </c>
      <c r="C63" s="93">
        <v>-16083</v>
      </c>
      <c r="D63" s="101">
        <f>C63/B63-1</f>
        <v>0.10963157168483506</v>
      </c>
    </row>
    <row r="64" spans="1:4" ht="6" customHeight="1">
      <c r="A64" s="74"/>
      <c r="B64" s="75"/>
      <c r="C64" s="76"/>
      <c r="D64" s="70"/>
    </row>
    <row r="65" spans="1:4" ht="12.75">
      <c r="A65" s="57" t="s">
        <v>154</v>
      </c>
      <c r="B65" s="58">
        <v>2</v>
      </c>
      <c r="C65" s="59">
        <v>13</v>
      </c>
      <c r="D65" s="70" t="s">
        <v>1</v>
      </c>
    </row>
    <row r="66" spans="1:4" ht="3.75" customHeight="1">
      <c r="A66" s="57"/>
      <c r="B66" s="77"/>
      <c r="C66" s="78"/>
      <c r="D66" s="70"/>
    </row>
    <row r="67" spans="1:4" ht="12.75">
      <c r="A67" s="97" t="s">
        <v>155</v>
      </c>
      <c r="B67" s="98">
        <f>B46+B57+B63</f>
        <v>3921</v>
      </c>
      <c r="C67" s="99">
        <v>2102</v>
      </c>
      <c r="D67" s="103">
        <f>C67/B67-1</f>
        <v>-0.46391226727875545</v>
      </c>
    </row>
    <row r="68" spans="1:3" ht="12.75">
      <c r="A68" s="79"/>
      <c r="B68" s="66"/>
      <c r="C68" s="66"/>
    </row>
    <row r="69" spans="1:3" ht="14.25">
      <c r="A69" s="146" t="s">
        <v>156</v>
      </c>
      <c r="B69" s="66"/>
      <c r="C69" s="66"/>
    </row>
    <row r="70" spans="1:3" ht="14.25">
      <c r="A70" s="285" t="s">
        <v>157</v>
      </c>
      <c r="B70" s="177"/>
      <c r="C70" s="177"/>
    </row>
    <row r="71" spans="1:3" ht="14.25">
      <c r="A71" s="81"/>
      <c r="B71" s="80"/>
      <c r="C71" s="80"/>
    </row>
    <row r="72" spans="1:3" ht="14.25">
      <c r="A72" s="314"/>
      <c r="B72" s="312"/>
      <c r="C72" s="312"/>
    </row>
    <row r="73" spans="1:3" ht="14.25">
      <c r="A73" s="81"/>
      <c r="B73" s="82"/>
      <c r="C73" s="82"/>
    </row>
    <row r="74" spans="1:3" ht="14.25">
      <c r="A74" s="52"/>
      <c r="B74" s="83"/>
      <c r="C74" s="83"/>
    </row>
    <row r="75" spans="1:3" ht="14.25">
      <c r="A75" s="52"/>
      <c r="B75" s="83"/>
      <c r="C75" s="83"/>
    </row>
    <row r="76" spans="1:3" ht="14.25">
      <c r="A76" s="52"/>
      <c r="B76" s="83"/>
      <c r="C76" s="83"/>
    </row>
    <row r="77" spans="1:3" ht="14.25">
      <c r="A77" s="303"/>
      <c r="B77" s="304"/>
      <c r="C77" s="304"/>
    </row>
    <row r="78" spans="1:3" ht="14.25">
      <c r="A78" s="81"/>
      <c r="B78" s="80"/>
      <c r="C78" s="80"/>
    </row>
    <row r="79" spans="1:3" ht="14.25">
      <c r="A79" s="84"/>
      <c r="B79" s="66"/>
      <c r="C79" s="66"/>
    </row>
    <row r="80" spans="1:3" ht="14.25">
      <c r="A80" s="81"/>
      <c r="B80" s="66"/>
      <c r="C80" s="66"/>
    </row>
    <row r="81" spans="1:3" ht="14.25">
      <c r="A81" s="84"/>
      <c r="B81" s="66"/>
      <c r="C81" s="66"/>
    </row>
    <row r="82" spans="1:3" ht="14.25">
      <c r="A82" s="311"/>
      <c r="B82" s="312"/>
      <c r="C82" s="312"/>
    </row>
    <row r="83" spans="1:3" ht="12.75">
      <c r="A83" s="85"/>
      <c r="B83" s="86"/>
      <c r="C83" s="86"/>
    </row>
  </sheetData>
  <mergeCells count="11">
    <mergeCell ref="A82:C82"/>
    <mergeCell ref="A41:A42"/>
    <mergeCell ref="A72:C72"/>
    <mergeCell ref="C41:C42"/>
    <mergeCell ref="D1:D2"/>
    <mergeCell ref="B41:B42"/>
    <mergeCell ref="D41:D42"/>
    <mergeCell ref="A77:C77"/>
    <mergeCell ref="A1:A2"/>
    <mergeCell ref="C1:C2"/>
    <mergeCell ref="B1:B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8" r:id="rId1"/>
  <headerFooter alignWithMargins="0">
    <oddHeader>&amp;L&amp;"Arial,tučné"&amp;14Telefónica O2 Czech Republic - FINANČNÍ A PROVOZNÍ VÝSLEDKY&amp;R21. února 2008</oddHeader>
    <oddFooter>&amp;L&amp;"Arial,tučné"Investor Relations&amp;"Arial,obyčejné"
Tel: +420 271 462 076, +420 271 462 169&amp;Ce-mail: investor.relations@o2.com&amp;R4 ze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SheetLayoutView="100" workbookViewId="0" topLeftCell="A1">
      <selection activeCell="D1" sqref="D1:D2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6" width="9.140625" style="1" customWidth="1"/>
    <col min="7" max="7" width="11.7109375" style="2" customWidth="1"/>
    <col min="8" max="16384" width="9.140625" style="2" customWidth="1"/>
  </cols>
  <sheetData>
    <row r="1" spans="1:7" ht="12.75" customHeight="1">
      <c r="A1" s="287" t="s">
        <v>158</v>
      </c>
      <c r="B1" s="294">
        <v>2006</v>
      </c>
      <c r="C1" s="291">
        <v>2007</v>
      </c>
      <c r="D1" s="292" t="s">
        <v>134</v>
      </c>
      <c r="E1" s="294" t="s">
        <v>13</v>
      </c>
      <c r="F1" s="291" t="s">
        <v>14</v>
      </c>
      <c r="G1" s="292" t="s">
        <v>37</v>
      </c>
    </row>
    <row r="2" spans="1:7" ht="12.75" customHeight="1">
      <c r="A2" s="288"/>
      <c r="B2" s="294"/>
      <c r="C2" s="291"/>
      <c r="D2" s="293"/>
      <c r="E2" s="294"/>
      <c r="F2" s="291"/>
      <c r="G2" s="293"/>
    </row>
    <row r="3" spans="1:7" ht="12.75">
      <c r="A3" s="8"/>
      <c r="B3" s="221"/>
      <c r="C3" s="25"/>
      <c r="D3" s="228"/>
      <c r="E3" s="221"/>
      <c r="F3" s="25"/>
      <c r="G3" s="228"/>
    </row>
    <row r="4" spans="1:7" ht="12.75">
      <c r="A4" s="10" t="s">
        <v>159</v>
      </c>
      <c r="B4" s="224">
        <v>6500</v>
      </c>
      <c r="C4" s="14">
        <v>7806</v>
      </c>
      <c r="D4" s="218">
        <f>C4/B4-1</f>
        <v>0.20092307692307698</v>
      </c>
      <c r="E4" s="224">
        <v>2463</v>
      </c>
      <c r="F4" s="14">
        <v>3187</v>
      </c>
      <c r="G4" s="218">
        <f>F4/E4-1</f>
        <v>0.29395046691027193</v>
      </c>
    </row>
    <row r="5" spans="1:7" ht="3" customHeight="1">
      <c r="A5" s="10"/>
      <c r="B5" s="231"/>
      <c r="C5" s="232"/>
      <c r="D5" s="12"/>
      <c r="E5" s="231"/>
      <c r="F5" s="232"/>
      <c r="G5" s="12"/>
    </row>
    <row r="6" spans="1:7" ht="12.75">
      <c r="A6" s="236" t="s">
        <v>160</v>
      </c>
      <c r="B6" s="233">
        <f>B4/'Konsol.výsledovka'!B9</f>
        <v>0.10601686483665247</v>
      </c>
      <c r="C6" s="234">
        <f>C4/'Konsol.výsledovka'!C9</f>
        <v>0.1238398933891771</v>
      </c>
      <c r="D6" s="235"/>
      <c r="E6" s="233">
        <f>E4/'Konsol.výsledovka'!E9</f>
        <v>0.1567891017887835</v>
      </c>
      <c r="F6" s="234">
        <f>F4/'Konsol.výsledovka'!F9</f>
        <v>0.20003766005523474</v>
      </c>
      <c r="G6" s="235"/>
    </row>
    <row r="7" ht="14.25">
      <c r="A7" s="5"/>
    </row>
    <row r="8" ht="14.25">
      <c r="A8" s="5"/>
    </row>
    <row r="9" ht="14.25">
      <c r="A9" s="5"/>
    </row>
    <row r="10" ht="14.25">
      <c r="A10" s="5"/>
    </row>
    <row r="11" spans="1:7" ht="14.25">
      <c r="A11" s="5"/>
      <c r="B11" s="3"/>
      <c r="C11" s="3"/>
      <c r="D11" s="7"/>
      <c r="E11" s="3"/>
      <c r="F11" s="3"/>
      <c r="G11" s="7"/>
    </row>
    <row r="12" spans="2:7" ht="12.75">
      <c r="B12" s="3"/>
      <c r="C12" s="3"/>
      <c r="D12" s="7"/>
      <c r="E12" s="3"/>
      <c r="F12" s="3"/>
      <c r="G12" s="7"/>
    </row>
    <row r="13" spans="2:7" ht="12.75">
      <c r="B13" s="3"/>
      <c r="C13" s="3"/>
      <c r="D13" s="7"/>
      <c r="E13" s="3"/>
      <c r="F13" s="3"/>
      <c r="G13" s="7"/>
    </row>
    <row r="14" spans="2:7" ht="12.75">
      <c r="B14" s="3"/>
      <c r="C14" s="3"/>
      <c r="D14" s="7"/>
      <c r="E14" s="3"/>
      <c r="F14" s="3"/>
      <c r="G14" s="7"/>
    </row>
    <row r="15" spans="2:7" ht="12.75">
      <c r="B15" s="3"/>
      <c r="C15" s="3"/>
      <c r="D15" s="7"/>
      <c r="E15" s="3"/>
      <c r="F15" s="3"/>
      <c r="G15" s="7"/>
    </row>
    <row r="16" spans="2:7" ht="12.75">
      <c r="B16" s="3"/>
      <c r="C16" s="3"/>
      <c r="D16" s="7"/>
      <c r="E16" s="3"/>
      <c r="F16" s="3"/>
      <c r="G16" s="7"/>
    </row>
    <row r="17" spans="2:7" ht="12.75">
      <c r="B17" s="3"/>
      <c r="C17" s="3"/>
      <c r="D17" s="7"/>
      <c r="E17" s="3"/>
      <c r="F17" s="3"/>
      <c r="G17" s="7"/>
    </row>
    <row r="18" spans="2:7" ht="12.75">
      <c r="B18" s="3"/>
      <c r="C18" s="3"/>
      <c r="D18" s="7"/>
      <c r="E18" s="3"/>
      <c r="F18" s="3"/>
      <c r="G18" s="7"/>
    </row>
    <row r="19" spans="2:7" ht="12.75">
      <c r="B19" s="3"/>
      <c r="C19" s="3"/>
      <c r="D19" s="7"/>
      <c r="E19" s="3"/>
      <c r="F19" s="3"/>
      <c r="G19" s="7"/>
    </row>
    <row r="20" spans="2:7" ht="12.75">
      <c r="B20" s="3"/>
      <c r="C20" s="3"/>
      <c r="D20" s="7"/>
      <c r="E20" s="3"/>
      <c r="F20" s="3"/>
      <c r="G20" s="7"/>
    </row>
    <row r="21" spans="2:7" ht="12.75">
      <c r="B21" s="3"/>
      <c r="C21" s="3"/>
      <c r="D21" s="7"/>
      <c r="E21" s="3"/>
      <c r="F21" s="3"/>
      <c r="G21" s="7"/>
    </row>
    <row r="22" spans="2:7" ht="12.75">
      <c r="B22" s="3"/>
      <c r="C22" s="3"/>
      <c r="D22" s="7"/>
      <c r="E22" s="3"/>
      <c r="F22" s="3"/>
      <c r="G22" s="7"/>
    </row>
    <row r="23" spans="4:7" ht="12.75">
      <c r="D23" s="7"/>
      <c r="G23" s="7"/>
    </row>
    <row r="24" spans="4:7" ht="12.75">
      <c r="D24" s="7"/>
      <c r="G24" s="7"/>
    </row>
    <row r="25" spans="4:7" ht="12.75">
      <c r="D25" s="7"/>
      <c r="G25" s="7"/>
    </row>
    <row r="26" spans="4:7" ht="12.75">
      <c r="D26" s="7"/>
      <c r="G26" s="7"/>
    </row>
    <row r="27" spans="4:7" ht="12.75">
      <c r="D27" s="7"/>
      <c r="G27" s="7"/>
    </row>
    <row r="28" spans="4:7" ht="12.75">
      <c r="D28" s="7"/>
      <c r="G28" s="7"/>
    </row>
    <row r="29" spans="4:7" ht="12.75">
      <c r="D29" s="7"/>
      <c r="G29" s="7"/>
    </row>
    <row r="30" spans="4:7" ht="12.75">
      <c r="D30" s="7"/>
      <c r="G30" s="7"/>
    </row>
    <row r="31" spans="4:7" ht="12.75">
      <c r="D31" s="7"/>
      <c r="G31" s="7"/>
    </row>
    <row r="32" spans="4:7" ht="12.75">
      <c r="D32" s="7"/>
      <c r="G32" s="7"/>
    </row>
    <row r="33" spans="4:7" ht="12.75">
      <c r="D33" s="7"/>
      <c r="G33" s="7"/>
    </row>
    <row r="34" spans="4:7" ht="12.75">
      <c r="D34" s="7"/>
      <c r="G34" s="7"/>
    </row>
  </sheetData>
  <mergeCells count="7">
    <mergeCell ref="E1:E2"/>
    <mergeCell ref="F1:F2"/>
    <mergeCell ref="G1:G2"/>
    <mergeCell ref="A1:A2"/>
    <mergeCell ref="C1:C2"/>
    <mergeCell ref="B1:B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VÝSLEDKY&amp;R21. února 2008</oddHeader>
    <oddFooter>&amp;L&amp;"Arial,tučné"Investor Relations&amp;"Arial,obyčejné"
Tel. +420 271 462 076, +420 271 462 169&amp;Cemail: investor.relations@o2.com&amp;R5 ze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N82"/>
  <sheetViews>
    <sheetView showGridLines="0" zoomScaleSheetLayoutView="75" workbookViewId="0" topLeftCell="A18">
      <selection activeCell="C25" sqref="C25"/>
    </sheetView>
  </sheetViews>
  <sheetFormatPr defaultColWidth="9.140625" defaultRowHeight="12.75"/>
  <cols>
    <col min="1" max="1" width="48.8515625" style="104" customWidth="1"/>
    <col min="2" max="2" width="10.28125" style="104" customWidth="1"/>
    <col min="3" max="3" width="10.7109375" style="104" customWidth="1"/>
    <col min="4" max="4" width="11.7109375" style="104" customWidth="1"/>
    <col min="5" max="5" width="9.28125" style="104" bestFit="1" customWidth="1"/>
    <col min="6" max="9" width="9.140625" style="104" customWidth="1"/>
    <col min="10" max="10" width="11.421875" style="104" customWidth="1"/>
    <col min="11" max="16384" width="9.140625" style="104" customWidth="1"/>
  </cols>
  <sheetData>
    <row r="1" spans="1:4" ht="12.75" customHeight="1">
      <c r="A1" s="319" t="s">
        <v>161</v>
      </c>
      <c r="B1" s="315">
        <v>2006</v>
      </c>
      <c r="C1" s="324">
        <v>2007</v>
      </c>
      <c r="D1" s="292" t="s">
        <v>134</v>
      </c>
    </row>
    <row r="2" spans="1:4" ht="12.75">
      <c r="A2" s="323"/>
      <c r="B2" s="316"/>
      <c r="C2" s="325"/>
      <c r="D2" s="293"/>
    </row>
    <row r="3" spans="1:4" ht="12.75">
      <c r="A3" s="152" t="s">
        <v>162</v>
      </c>
      <c r="B3" s="153">
        <f>B4+B11</f>
        <v>3073</v>
      </c>
      <c r="C3" s="154">
        <f>C4+C11</f>
        <v>2825.234</v>
      </c>
      <c r="D3" s="155">
        <f>C3/B3-1</f>
        <v>-0.08062674910510903</v>
      </c>
    </row>
    <row r="4" spans="1:4" ht="12.75" customHeight="1">
      <c r="A4" s="185" t="s">
        <v>163</v>
      </c>
      <c r="B4" s="193">
        <f>B5+B6+B10</f>
        <v>2979</v>
      </c>
      <c r="C4" s="194">
        <f>C5+C6+C10</f>
        <v>2714.7129999999997</v>
      </c>
      <c r="D4" s="107">
        <f aca="true" t="shared" si="0" ref="D4:D9">C4/B4-1</f>
        <v>-0.08871668345082251</v>
      </c>
    </row>
    <row r="5" spans="1:5" ht="14.25">
      <c r="A5" s="186" t="s">
        <v>164</v>
      </c>
      <c r="B5" s="116">
        <v>2402</v>
      </c>
      <c r="C5" s="117">
        <v>2069</v>
      </c>
      <c r="D5" s="106">
        <f t="shared" si="0"/>
        <v>-0.13863447127393835</v>
      </c>
      <c r="E5" s="184"/>
    </row>
    <row r="6" spans="1:4" ht="12.75" customHeight="1">
      <c r="A6" s="186" t="s">
        <v>165</v>
      </c>
      <c r="B6" s="116">
        <f>B7+B8+B9</f>
        <v>561</v>
      </c>
      <c r="C6" s="117">
        <f>C7+C8+C9</f>
        <v>572.713</v>
      </c>
      <c r="D6" s="106">
        <f t="shared" si="0"/>
        <v>0.02087878787878772</v>
      </c>
    </row>
    <row r="7" spans="1:4" ht="12.75">
      <c r="A7" s="187" t="s">
        <v>166</v>
      </c>
      <c r="B7" s="116">
        <v>144</v>
      </c>
      <c r="C7" s="117">
        <v>56.589</v>
      </c>
      <c r="D7" s="106">
        <f t="shared" si="0"/>
        <v>-0.6070208333333333</v>
      </c>
    </row>
    <row r="8" spans="1:7" ht="14.25">
      <c r="A8" s="187" t="s">
        <v>167</v>
      </c>
      <c r="B8" s="114">
        <v>405</v>
      </c>
      <c r="C8" s="115">
        <v>508.199</v>
      </c>
      <c r="D8" s="106">
        <f t="shared" si="0"/>
        <v>0.25481234567901234</v>
      </c>
      <c r="E8" s="272"/>
      <c r="F8" s="272"/>
      <c r="G8" s="237"/>
    </row>
    <row r="9" spans="1:4" ht="14.25">
      <c r="A9" s="187" t="s">
        <v>168</v>
      </c>
      <c r="B9" s="116">
        <v>12</v>
      </c>
      <c r="C9" s="117">
        <v>7.925</v>
      </c>
      <c r="D9" s="106">
        <f t="shared" si="0"/>
        <v>-0.33958333333333335</v>
      </c>
    </row>
    <row r="10" spans="1:5" ht="12.75" customHeight="1">
      <c r="A10" s="186" t="s">
        <v>169</v>
      </c>
      <c r="B10" s="118">
        <v>16</v>
      </c>
      <c r="C10" s="119">
        <v>73</v>
      </c>
      <c r="D10" s="108" t="s">
        <v>1</v>
      </c>
      <c r="E10" s="237"/>
    </row>
    <row r="11" spans="1:4" ht="12.75">
      <c r="A11" s="185" t="s">
        <v>170</v>
      </c>
      <c r="B11" s="190">
        <f>B12+B13+B14</f>
        <v>94</v>
      </c>
      <c r="C11" s="191">
        <f>C12+C13+C14</f>
        <v>110.521</v>
      </c>
      <c r="D11" s="107">
        <f>C11/B11-1</f>
        <v>0.17575531914893627</v>
      </c>
    </row>
    <row r="12" spans="1:4" ht="12.75" customHeight="1">
      <c r="A12" s="186" t="s">
        <v>171</v>
      </c>
      <c r="B12" s="118">
        <v>23</v>
      </c>
      <c r="C12" s="119">
        <v>42.57</v>
      </c>
      <c r="D12" s="212">
        <f>C12/B12-1</f>
        <v>0.8508695652173912</v>
      </c>
    </row>
    <row r="13" spans="1:4" ht="12.75" customHeight="1">
      <c r="A13" s="186" t="s">
        <v>172</v>
      </c>
      <c r="B13" s="188">
        <v>65</v>
      </c>
      <c r="C13" s="189">
        <v>61.951</v>
      </c>
      <c r="D13" s="212">
        <f>C13/B13-1</f>
        <v>-0.04690769230769232</v>
      </c>
    </row>
    <row r="14" spans="1:4" ht="12.75" customHeight="1">
      <c r="A14" s="186" t="s">
        <v>173</v>
      </c>
      <c r="B14" s="118">
        <v>6</v>
      </c>
      <c r="C14" s="119">
        <v>6</v>
      </c>
      <c r="D14" s="106">
        <f>C14/B14-1</f>
        <v>0</v>
      </c>
    </row>
    <row r="15" spans="1:4" ht="3.75" customHeight="1">
      <c r="A15" s="113"/>
      <c r="B15" s="118"/>
      <c r="C15" s="119"/>
      <c r="D15" s="106"/>
    </row>
    <row r="16" spans="1:7" ht="12.75">
      <c r="A16" s="156" t="s">
        <v>174</v>
      </c>
      <c r="B16" s="158">
        <f>SUM(B17:B22)</f>
        <v>4517.767999999999</v>
      </c>
      <c r="C16" s="159">
        <f>SUM(C17:C22)</f>
        <v>3082.6257450000003</v>
      </c>
      <c r="D16" s="160">
        <f aca="true" t="shared" si="1" ref="D16:D22">C16/B16-1</f>
        <v>-0.31766621371438264</v>
      </c>
      <c r="E16" s="184"/>
      <c r="F16" s="184"/>
      <c r="G16" s="237"/>
    </row>
    <row r="17" spans="1:4" ht="12.75">
      <c r="A17" s="113" t="s">
        <v>175</v>
      </c>
      <c r="B17" s="116">
        <v>1780.006</v>
      </c>
      <c r="C17" s="117">
        <v>1365.413501</v>
      </c>
      <c r="D17" s="106">
        <f t="shared" si="1"/>
        <v>-0.23291634915837367</v>
      </c>
    </row>
    <row r="18" spans="1:4" ht="12.75">
      <c r="A18" s="113" t="s">
        <v>176</v>
      </c>
      <c r="B18" s="116">
        <v>701.429</v>
      </c>
      <c r="C18" s="117">
        <v>605.793275</v>
      </c>
      <c r="D18" s="106">
        <f t="shared" si="1"/>
        <v>-0.13634412748831315</v>
      </c>
    </row>
    <row r="19" spans="1:4" ht="12.75">
      <c r="A19" s="113" t="s">
        <v>177</v>
      </c>
      <c r="B19" s="116">
        <v>124.43</v>
      </c>
      <c r="C19" s="117">
        <v>116.995686</v>
      </c>
      <c r="D19" s="106">
        <f t="shared" si="1"/>
        <v>-0.059746958129068606</v>
      </c>
    </row>
    <row r="20" spans="1:4" ht="12.75">
      <c r="A20" s="113" t="s">
        <v>178</v>
      </c>
      <c r="B20" s="116">
        <v>330.421</v>
      </c>
      <c r="C20" s="117">
        <v>321.711343</v>
      </c>
      <c r="D20" s="106">
        <f t="shared" si="1"/>
        <v>-0.0263592719591067</v>
      </c>
    </row>
    <row r="21" spans="1:4" ht="12.75">
      <c r="A21" s="113" t="s">
        <v>179</v>
      </c>
      <c r="B21" s="116">
        <v>1181.488</v>
      </c>
      <c r="C21" s="117">
        <v>380.24435049300007</v>
      </c>
      <c r="D21" s="106">
        <f t="shared" si="1"/>
        <v>-0.6781648645665466</v>
      </c>
    </row>
    <row r="22" spans="1:4" ht="12.75">
      <c r="A22" s="113" t="s">
        <v>180</v>
      </c>
      <c r="B22" s="116">
        <v>399.994</v>
      </c>
      <c r="C22" s="117">
        <v>292.467589507</v>
      </c>
      <c r="D22" s="106">
        <f t="shared" si="1"/>
        <v>-0.268820058533378</v>
      </c>
    </row>
    <row r="23" spans="1:4" ht="3" customHeight="1">
      <c r="A23" s="113"/>
      <c r="B23" s="118"/>
      <c r="C23" s="119"/>
      <c r="D23" s="106"/>
    </row>
    <row r="24" spans="1:4" ht="13.5" customHeight="1">
      <c r="A24" s="156" t="s">
        <v>181</v>
      </c>
      <c r="B24" s="162">
        <f>B25+B26</f>
        <v>1900</v>
      </c>
      <c r="C24" s="157">
        <f>C25+C26</f>
        <v>1754</v>
      </c>
      <c r="D24" s="163">
        <f>C24/B24-1</f>
        <v>-0.07684210526315793</v>
      </c>
    </row>
    <row r="25" spans="1:4" ht="12.75">
      <c r="A25" s="113" t="s">
        <v>182</v>
      </c>
      <c r="B25" s="116">
        <v>1678</v>
      </c>
      <c r="C25" s="117">
        <v>1506</v>
      </c>
      <c r="D25" s="106">
        <f>C25/B25-1</f>
        <v>-0.1025029797377831</v>
      </c>
    </row>
    <row r="26" spans="1:4" ht="12.75">
      <c r="A26" s="113" t="s">
        <v>183</v>
      </c>
      <c r="B26" s="116">
        <v>222</v>
      </c>
      <c r="C26" s="117">
        <v>248</v>
      </c>
      <c r="D26" s="106">
        <f>C26/B26-1</f>
        <v>0.11711711711711703</v>
      </c>
    </row>
    <row r="27" spans="1:4" ht="3.75" customHeight="1">
      <c r="A27" s="113"/>
      <c r="B27" s="55"/>
      <c r="C27" s="120"/>
      <c r="D27" s="106"/>
    </row>
    <row r="28" spans="1:4" ht="16.5" customHeight="1">
      <c r="A28" s="113" t="s">
        <v>184</v>
      </c>
      <c r="B28" s="195">
        <v>201</v>
      </c>
      <c r="C28" s="122">
        <f>(C16+C24)/((C5+B5)/2)/12*1000</f>
        <v>180.29619566838142</v>
      </c>
      <c r="D28" s="106">
        <f>C28/B28-1</f>
        <v>-0.10300400164984369</v>
      </c>
    </row>
    <row r="29" spans="1:4" ht="12.75">
      <c r="A29" s="113"/>
      <c r="B29" s="111"/>
      <c r="C29" s="112"/>
      <c r="D29" s="126"/>
    </row>
    <row r="30" spans="1:4" ht="12.75" customHeight="1">
      <c r="A30" s="319" t="s">
        <v>185</v>
      </c>
      <c r="B30" s="315">
        <v>2006</v>
      </c>
      <c r="C30" s="324">
        <v>2007</v>
      </c>
      <c r="D30" s="292" t="s">
        <v>134</v>
      </c>
    </row>
    <row r="31" spans="1:4" ht="12.75">
      <c r="A31" s="320"/>
      <c r="B31" s="316"/>
      <c r="C31" s="325"/>
      <c r="D31" s="293"/>
    </row>
    <row r="32" spans="1:4" ht="12.75">
      <c r="A32" s="286" t="s">
        <v>200</v>
      </c>
      <c r="B32" s="176">
        <f>B33+B34</f>
        <v>4865</v>
      </c>
      <c r="C32" s="170">
        <f>C33+C34</f>
        <v>5126</v>
      </c>
      <c r="D32" s="171">
        <f>C32/B32-1</f>
        <v>0.05364850976361768</v>
      </c>
    </row>
    <row r="33" spans="1:6" ht="14.25">
      <c r="A33" s="127" t="s">
        <v>186</v>
      </c>
      <c r="B33" s="128">
        <v>1875</v>
      </c>
      <c r="C33" s="142">
        <v>2244</v>
      </c>
      <c r="D33" s="106">
        <f>C33/B33-1</f>
        <v>0.19680000000000009</v>
      </c>
      <c r="E33" s="237"/>
      <c r="F33" s="237"/>
    </row>
    <row r="34" spans="1:5" ht="14.25">
      <c r="A34" s="127" t="s">
        <v>187</v>
      </c>
      <c r="B34" s="121">
        <v>2990</v>
      </c>
      <c r="C34" s="122">
        <v>2882</v>
      </c>
      <c r="D34" s="106">
        <f>C34/B34-1</f>
        <v>-0.036120401337792596</v>
      </c>
      <c r="E34" s="209"/>
    </row>
    <row r="35" spans="1:4" ht="5.25" customHeight="1">
      <c r="A35" s="127"/>
      <c r="B35" s="121"/>
      <c r="C35" s="122"/>
      <c r="D35" s="106"/>
    </row>
    <row r="36" spans="1:4" ht="12.75">
      <c r="A36" s="169" t="s">
        <v>201</v>
      </c>
      <c r="B36" s="165">
        <f>B37+B38</f>
        <v>168</v>
      </c>
      <c r="C36" s="166">
        <f>C37+C38</f>
        <v>192</v>
      </c>
      <c r="D36" s="163">
        <f>C36/B36-1</f>
        <v>0.1428571428571428</v>
      </c>
    </row>
    <row r="37" spans="1:4" ht="12.75">
      <c r="A37" s="127" t="s">
        <v>188</v>
      </c>
      <c r="B37" s="55">
        <v>74</v>
      </c>
      <c r="C37" s="120">
        <v>78</v>
      </c>
      <c r="D37" s="106">
        <f>C37/B37-1</f>
        <v>0.054054054054053946</v>
      </c>
    </row>
    <row r="38" spans="1:4" ht="12.75">
      <c r="A38" s="127" t="s">
        <v>189</v>
      </c>
      <c r="B38" s="55">
        <v>94</v>
      </c>
      <c r="C38" s="120">
        <v>114</v>
      </c>
      <c r="D38" s="106">
        <f>C38/B38-1</f>
        <v>0.2127659574468086</v>
      </c>
    </row>
    <row r="39" spans="1:4" ht="5.25" customHeight="1">
      <c r="A39" s="129"/>
      <c r="B39" s="55"/>
      <c r="C39" s="120"/>
      <c r="D39" s="130"/>
    </row>
    <row r="40" spans="1:4" ht="12.75">
      <c r="A40" s="131" t="s">
        <v>190</v>
      </c>
      <c r="B40" s="181">
        <v>0.015</v>
      </c>
      <c r="C40" s="182">
        <v>0.015</v>
      </c>
      <c r="D40" s="106">
        <f>C40/B40-1</f>
        <v>0</v>
      </c>
    </row>
    <row r="41" spans="1:4" ht="5.25" customHeight="1">
      <c r="A41" s="131"/>
      <c r="B41" s="128"/>
      <c r="C41" s="142"/>
      <c r="D41" s="106"/>
    </row>
    <row r="42" spans="1:4" ht="14.25">
      <c r="A42" s="131" t="s">
        <v>191</v>
      </c>
      <c r="B42" s="121">
        <v>511</v>
      </c>
      <c r="C42" s="122">
        <v>524</v>
      </c>
      <c r="D42" s="106">
        <f>C42/B42-1</f>
        <v>0.02544031311154593</v>
      </c>
    </row>
    <row r="43" spans="1:4" ht="14.25">
      <c r="A43" s="127" t="s">
        <v>192</v>
      </c>
      <c r="B43" s="121">
        <v>989</v>
      </c>
      <c r="C43" s="122">
        <v>907</v>
      </c>
      <c r="D43" s="106">
        <f>C43/B43-1</f>
        <v>-0.08291203235591504</v>
      </c>
    </row>
    <row r="44" spans="1:4" ht="14.25">
      <c r="A44" s="127" t="s">
        <v>193</v>
      </c>
      <c r="B44" s="121">
        <v>239</v>
      </c>
      <c r="C44" s="122">
        <v>247</v>
      </c>
      <c r="D44" s="106">
        <f>C44/B44-1</f>
        <v>0.03347280334728042</v>
      </c>
    </row>
    <row r="45" spans="1:6" ht="14.25">
      <c r="A45" s="127" t="s">
        <v>194</v>
      </c>
      <c r="B45" s="121">
        <v>108</v>
      </c>
      <c r="C45" s="122">
        <v>111</v>
      </c>
      <c r="D45" s="106">
        <f>C45/B45-1</f>
        <v>0.02777777777777768</v>
      </c>
      <c r="E45" s="237"/>
      <c r="F45" s="237"/>
    </row>
    <row r="46" spans="1:4" ht="12.75">
      <c r="A46" s="127" t="s">
        <v>195</v>
      </c>
      <c r="B46" s="179">
        <v>0.41</v>
      </c>
      <c r="C46" s="180">
        <v>0.4312709586880292</v>
      </c>
      <c r="D46" s="213">
        <f>C46/B46-1</f>
        <v>0.051880387043973686</v>
      </c>
    </row>
    <row r="47" spans="1:4" ht="5.25" customHeight="1">
      <c r="A47" s="131"/>
      <c r="B47" s="55"/>
      <c r="C47" s="120"/>
      <c r="D47" s="106"/>
    </row>
    <row r="48" spans="1:4" ht="12.75">
      <c r="A48" s="172" t="s">
        <v>196</v>
      </c>
      <c r="B48" s="165">
        <v>5721</v>
      </c>
      <c r="C48" s="166">
        <v>6770</v>
      </c>
      <c r="D48" s="163">
        <f>C48/B48-1</f>
        <v>0.1833595525257823</v>
      </c>
    </row>
    <row r="49" spans="1:4" ht="15.75" customHeight="1">
      <c r="A49" s="129" t="s">
        <v>197</v>
      </c>
      <c r="B49" s="211">
        <v>102</v>
      </c>
      <c r="C49" s="143">
        <v>117</v>
      </c>
      <c r="D49" s="106">
        <f>C49/B49-1</f>
        <v>0.1470588235294117</v>
      </c>
    </row>
    <row r="50" spans="1:4" ht="5.25" customHeight="1">
      <c r="A50" s="132"/>
      <c r="B50" s="133"/>
      <c r="C50" s="144"/>
      <c r="D50" s="106"/>
    </row>
    <row r="51" spans="1:4" ht="12.75" customHeight="1">
      <c r="A51" s="196" t="s">
        <v>198</v>
      </c>
      <c r="B51" s="197">
        <v>2858</v>
      </c>
      <c r="C51" s="198">
        <v>3082</v>
      </c>
      <c r="D51" s="199">
        <f>C51/B51-1</f>
        <v>0.07837648705388389</v>
      </c>
    </row>
    <row r="52" spans="1:3" ht="12.75">
      <c r="A52" s="134"/>
      <c r="B52" s="134"/>
      <c r="C52" s="134"/>
    </row>
    <row r="53" spans="1:4" ht="12.75" customHeight="1">
      <c r="A53" s="319" t="s">
        <v>202</v>
      </c>
      <c r="B53" s="317">
        <v>39082</v>
      </c>
      <c r="C53" s="321">
        <v>39447</v>
      </c>
      <c r="D53" s="292" t="s">
        <v>134</v>
      </c>
    </row>
    <row r="54" spans="1:4" ht="12.75">
      <c r="A54" s="320"/>
      <c r="B54" s="318"/>
      <c r="C54" s="322"/>
      <c r="D54" s="293"/>
    </row>
    <row r="55" spans="1:8" ht="12.75">
      <c r="A55" s="201" t="s">
        <v>12</v>
      </c>
      <c r="B55" s="207">
        <v>9265</v>
      </c>
      <c r="C55" s="206">
        <v>8695</v>
      </c>
      <c r="D55" s="171">
        <f>C55/B55-1</f>
        <v>-0.061521856449001655</v>
      </c>
      <c r="E55" s="209"/>
      <c r="F55" s="237"/>
      <c r="G55" s="237"/>
      <c r="H55" s="237"/>
    </row>
    <row r="56" spans="1:4" ht="12.75" customHeight="1">
      <c r="A56" s="202" t="s">
        <v>9</v>
      </c>
      <c r="B56" s="247">
        <v>0</v>
      </c>
      <c r="C56" s="248">
        <v>354</v>
      </c>
      <c r="D56" s="249" t="s">
        <v>1</v>
      </c>
    </row>
    <row r="57" spans="1:4" ht="12.75">
      <c r="A57" s="203" t="s">
        <v>199</v>
      </c>
      <c r="B57" s="208">
        <v>151</v>
      </c>
      <c r="C57" s="205">
        <v>172</v>
      </c>
      <c r="D57" s="199">
        <f>C57/B57-1</f>
        <v>0.13907284768211925</v>
      </c>
    </row>
    <row r="58" spans="1:248" ht="14.2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M58" s="147"/>
      <c r="GN58" s="147"/>
      <c r="GO58" s="147"/>
      <c r="GP58" s="147"/>
      <c r="GQ58" s="147"/>
      <c r="GR58" s="147"/>
      <c r="GS58" s="147"/>
      <c r="GT58" s="147"/>
      <c r="GU58" s="147"/>
      <c r="GV58" s="147"/>
      <c r="GW58" s="147"/>
      <c r="GX58" s="147"/>
      <c r="GY58" s="147"/>
      <c r="GZ58" s="147"/>
      <c r="HA58" s="147"/>
      <c r="HB58" s="147"/>
      <c r="HC58" s="147"/>
      <c r="HD58" s="147"/>
      <c r="HE58" s="147"/>
      <c r="HF58" s="147"/>
      <c r="HG58" s="147"/>
      <c r="HH58" s="147"/>
      <c r="HI58" s="147"/>
      <c r="HJ58" s="147"/>
      <c r="HK58" s="147"/>
      <c r="HL58" s="147"/>
      <c r="HM58" s="147"/>
      <c r="HN58" s="147"/>
      <c r="HO58" s="147"/>
      <c r="HP58" s="147"/>
      <c r="HQ58" s="147"/>
      <c r="HR58" s="147"/>
      <c r="HS58" s="147"/>
      <c r="HT58" s="147"/>
      <c r="HU58" s="147"/>
      <c r="HV58" s="147"/>
      <c r="HW58" s="147"/>
      <c r="HX58" s="147"/>
      <c r="HY58" s="147"/>
      <c r="HZ58" s="147"/>
      <c r="IA58" s="147"/>
      <c r="IB58" s="147"/>
      <c r="IC58" s="147"/>
      <c r="ID58" s="147"/>
      <c r="IE58" s="147"/>
      <c r="IF58" s="147"/>
      <c r="IG58" s="147"/>
      <c r="IH58" s="147"/>
      <c r="II58" s="147"/>
      <c r="IJ58" s="147"/>
      <c r="IK58" s="147"/>
      <c r="IL58" s="147"/>
      <c r="IM58" s="147"/>
      <c r="IN58" s="147"/>
    </row>
    <row r="59" spans="1:248" ht="14.25">
      <c r="A59" s="147" t="s">
        <v>213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  <c r="GG59" s="147"/>
      <c r="GH59" s="147"/>
      <c r="GI59" s="147"/>
      <c r="GJ59" s="147"/>
      <c r="GK59" s="147"/>
      <c r="GL59" s="147"/>
      <c r="GM59" s="147"/>
      <c r="GN59" s="147"/>
      <c r="GO59" s="147"/>
      <c r="GP59" s="147"/>
      <c r="GQ59" s="147"/>
      <c r="GR59" s="147"/>
      <c r="GS59" s="147"/>
      <c r="GT59" s="147"/>
      <c r="GU59" s="147"/>
      <c r="GV59" s="147"/>
      <c r="GW59" s="147"/>
      <c r="GX59" s="147"/>
      <c r="GY59" s="147"/>
      <c r="GZ59" s="147"/>
      <c r="HA59" s="147"/>
      <c r="HB59" s="147"/>
      <c r="HC59" s="147"/>
      <c r="HD59" s="147"/>
      <c r="HE59" s="147"/>
      <c r="HF59" s="147"/>
      <c r="HG59" s="147"/>
      <c r="HH59" s="147"/>
      <c r="HI59" s="147"/>
      <c r="HJ59" s="147"/>
      <c r="HK59" s="147"/>
      <c r="HL59" s="147"/>
      <c r="HM59" s="147"/>
      <c r="HN59" s="147"/>
      <c r="HO59" s="147"/>
      <c r="HP59" s="147"/>
      <c r="HQ59" s="147"/>
      <c r="HR59" s="147"/>
      <c r="HS59" s="147"/>
      <c r="HT59" s="147"/>
      <c r="HU59" s="147"/>
      <c r="HV59" s="147"/>
      <c r="HW59" s="147"/>
      <c r="HX59" s="147"/>
      <c r="HY59" s="147"/>
      <c r="HZ59" s="147"/>
      <c r="IA59" s="147"/>
      <c r="IB59" s="147"/>
      <c r="IC59" s="147"/>
      <c r="ID59" s="147"/>
      <c r="IE59" s="147"/>
      <c r="IF59" s="147"/>
      <c r="IG59" s="147"/>
      <c r="IH59" s="147"/>
      <c r="II59" s="147"/>
      <c r="IJ59" s="147"/>
      <c r="IK59" s="147"/>
      <c r="IL59" s="147"/>
      <c r="IM59" s="147"/>
      <c r="IN59" s="147"/>
    </row>
    <row r="60" spans="1:248" ht="14.25">
      <c r="A60" s="147" t="s">
        <v>4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  <c r="FH60" s="147"/>
      <c r="FI60" s="147"/>
      <c r="FJ60" s="147"/>
      <c r="FK60" s="147"/>
      <c r="FL60" s="147"/>
      <c r="FM60" s="147"/>
      <c r="FN60" s="147"/>
      <c r="FO60" s="147"/>
      <c r="FP60" s="147"/>
      <c r="FQ60" s="147"/>
      <c r="FR60" s="147"/>
      <c r="FS60" s="147"/>
      <c r="FT60" s="147"/>
      <c r="FU60" s="147"/>
      <c r="FV60" s="147"/>
      <c r="FW60" s="147"/>
      <c r="FX60" s="147"/>
      <c r="FY60" s="147"/>
      <c r="FZ60" s="147"/>
      <c r="GA60" s="147"/>
      <c r="GB60" s="147"/>
      <c r="GC60" s="147"/>
      <c r="GD60" s="147"/>
      <c r="GE60" s="147"/>
      <c r="GF60" s="147"/>
      <c r="GG60" s="147"/>
      <c r="GH60" s="147"/>
      <c r="GI60" s="147"/>
      <c r="GJ60" s="147"/>
      <c r="GK60" s="147"/>
      <c r="GL60" s="147"/>
      <c r="GM60" s="147"/>
      <c r="GN60" s="147"/>
      <c r="GO60" s="147"/>
      <c r="GP60" s="147"/>
      <c r="GQ60" s="147"/>
      <c r="GR60" s="147"/>
      <c r="GS60" s="147"/>
      <c r="GT60" s="147"/>
      <c r="GU60" s="147"/>
      <c r="GV60" s="147"/>
      <c r="GW60" s="147"/>
      <c r="GX60" s="147"/>
      <c r="GY60" s="147"/>
      <c r="GZ60" s="147"/>
      <c r="HA60" s="147"/>
      <c r="HB60" s="147"/>
      <c r="HC60" s="147"/>
      <c r="HD60" s="147"/>
      <c r="HE60" s="147"/>
      <c r="HF60" s="147"/>
      <c r="HG60" s="147"/>
      <c r="HH60" s="147"/>
      <c r="HI60" s="147"/>
      <c r="HJ60" s="147"/>
      <c r="HK60" s="147"/>
      <c r="HL60" s="147"/>
      <c r="HM60" s="147"/>
      <c r="HN60" s="147"/>
      <c r="HO60" s="147"/>
      <c r="HP60" s="147"/>
      <c r="HQ60" s="147"/>
      <c r="HR60" s="147"/>
      <c r="HS60" s="147"/>
      <c r="HT60" s="147"/>
      <c r="HU60" s="147"/>
      <c r="HV60" s="147"/>
      <c r="HW60" s="147"/>
      <c r="HX60" s="147"/>
      <c r="HY60" s="147"/>
      <c r="HZ60" s="147"/>
      <c r="IA60" s="147"/>
      <c r="IB60" s="147"/>
      <c r="IC60" s="147"/>
      <c r="ID60" s="147"/>
      <c r="IE60" s="147"/>
      <c r="IF60" s="147"/>
      <c r="IG60" s="147"/>
      <c r="IH60" s="147"/>
      <c r="II60" s="147"/>
      <c r="IJ60" s="147"/>
      <c r="IK60" s="147"/>
      <c r="IL60" s="147"/>
      <c r="IM60" s="147"/>
      <c r="IN60" s="147"/>
    </row>
    <row r="61" spans="1:248" ht="14.25">
      <c r="A61" s="147" t="s">
        <v>203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  <c r="IM61" s="147"/>
      <c r="IN61" s="147"/>
    </row>
    <row r="62" spans="1:248" ht="14.25">
      <c r="A62" s="147" t="s">
        <v>204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  <c r="GQ62" s="147"/>
      <c r="GR62" s="147"/>
      <c r="GS62" s="147"/>
      <c r="GT62" s="147"/>
      <c r="GU62" s="147"/>
      <c r="GV62" s="147"/>
      <c r="GW62" s="147"/>
      <c r="GX62" s="147"/>
      <c r="GY62" s="147"/>
      <c r="GZ62" s="147"/>
      <c r="HA62" s="147"/>
      <c r="HB62" s="147"/>
      <c r="HC62" s="147"/>
      <c r="HD62" s="147"/>
      <c r="HE62" s="147"/>
      <c r="HF62" s="147"/>
      <c r="HG62" s="147"/>
      <c r="HH62" s="147"/>
      <c r="HI62" s="147"/>
      <c r="HJ62" s="147"/>
      <c r="HK62" s="147"/>
      <c r="HL62" s="147"/>
      <c r="HM62" s="147"/>
      <c r="HN62" s="147"/>
      <c r="HO62" s="147"/>
      <c r="HP62" s="147"/>
      <c r="HQ62" s="147"/>
      <c r="HR62" s="147"/>
      <c r="HS62" s="147"/>
      <c r="HT62" s="147"/>
      <c r="HU62" s="147"/>
      <c r="HV62" s="147"/>
      <c r="HW62" s="147"/>
      <c r="HX62" s="147"/>
      <c r="HY62" s="147"/>
      <c r="HZ62" s="147"/>
      <c r="IA62" s="147"/>
      <c r="IB62" s="147"/>
      <c r="IC62" s="147"/>
      <c r="ID62" s="147"/>
      <c r="IE62" s="147"/>
      <c r="IF62" s="147"/>
      <c r="IG62" s="147"/>
      <c r="IH62" s="147"/>
      <c r="II62" s="147"/>
      <c r="IJ62" s="147"/>
      <c r="IK62" s="147"/>
      <c r="IL62" s="147"/>
      <c r="IM62" s="147"/>
      <c r="IN62" s="147"/>
    </row>
    <row r="63" spans="1:248" ht="14.25">
      <c r="A63" s="147" t="s">
        <v>205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7"/>
      <c r="GF63" s="147"/>
      <c r="GG63" s="147"/>
      <c r="GH63" s="147"/>
      <c r="GI63" s="147"/>
      <c r="GJ63" s="147"/>
      <c r="GK63" s="147"/>
      <c r="GL63" s="147"/>
      <c r="GM63" s="147"/>
      <c r="GN63" s="147"/>
      <c r="GO63" s="147"/>
      <c r="GP63" s="147"/>
      <c r="GQ63" s="147"/>
      <c r="GR63" s="147"/>
      <c r="GS63" s="147"/>
      <c r="GT63" s="147"/>
      <c r="GU63" s="147"/>
      <c r="GV63" s="147"/>
      <c r="GW63" s="147"/>
      <c r="GX63" s="147"/>
      <c r="GY63" s="147"/>
      <c r="GZ63" s="147"/>
      <c r="HA63" s="147"/>
      <c r="HB63" s="147"/>
      <c r="HC63" s="147"/>
      <c r="HD63" s="147"/>
      <c r="HE63" s="147"/>
      <c r="HF63" s="147"/>
      <c r="HG63" s="147"/>
      <c r="HH63" s="147"/>
      <c r="HI63" s="147"/>
      <c r="HJ63" s="147"/>
      <c r="HK63" s="147"/>
      <c r="HL63" s="147"/>
      <c r="HM63" s="147"/>
      <c r="HN63" s="147"/>
      <c r="HO63" s="147"/>
      <c r="HP63" s="147"/>
      <c r="HQ63" s="147"/>
      <c r="HR63" s="147"/>
      <c r="HS63" s="147"/>
      <c r="HT63" s="147"/>
      <c r="HU63" s="147"/>
      <c r="HV63" s="147"/>
      <c r="HW63" s="147"/>
      <c r="HX63" s="147"/>
      <c r="HY63" s="147"/>
      <c r="HZ63" s="147"/>
      <c r="IA63" s="147"/>
      <c r="IB63" s="147"/>
      <c r="IC63" s="147"/>
      <c r="ID63" s="147"/>
      <c r="IE63" s="147"/>
      <c r="IF63" s="147"/>
      <c r="IG63" s="147"/>
      <c r="IH63" s="147"/>
      <c r="II63" s="147"/>
      <c r="IJ63" s="147"/>
      <c r="IK63" s="147"/>
      <c r="IL63" s="147"/>
      <c r="IM63" s="147"/>
      <c r="IN63" s="147"/>
    </row>
    <row r="64" spans="1:4" ht="14.25">
      <c r="A64" s="52" t="s">
        <v>206</v>
      </c>
      <c r="B64" s="128"/>
      <c r="C64" s="128"/>
      <c r="D64" s="136"/>
    </row>
    <row r="65" spans="1:4" ht="12.75" customHeight="1">
      <c r="A65" s="147" t="s">
        <v>207</v>
      </c>
      <c r="B65" s="135"/>
      <c r="C65" s="135"/>
      <c r="D65" s="105"/>
    </row>
    <row r="66" spans="1:4" ht="14.25">
      <c r="A66" s="146" t="s">
        <v>208</v>
      </c>
      <c r="B66" s="128"/>
      <c r="C66" s="128"/>
      <c r="D66" s="136"/>
    </row>
    <row r="67" spans="1:3" ht="14.25">
      <c r="A67" s="146" t="s">
        <v>209</v>
      </c>
      <c r="B67" s="54"/>
      <c r="C67" s="54"/>
    </row>
    <row r="68" spans="1:3" ht="12.75">
      <c r="A68" s="177" t="s">
        <v>210</v>
      </c>
      <c r="B68" s="54"/>
      <c r="C68" s="54"/>
    </row>
    <row r="69" spans="1:3" ht="14.25">
      <c r="A69" s="146" t="s">
        <v>211</v>
      </c>
      <c r="B69" s="54"/>
      <c r="C69" s="54"/>
    </row>
    <row r="70" spans="1:3" ht="14.25">
      <c r="A70" s="147" t="s">
        <v>212</v>
      </c>
      <c r="B70" s="54"/>
      <c r="C70" s="54"/>
    </row>
    <row r="71" spans="1:3" ht="12.75">
      <c r="A71" s="210"/>
      <c r="B71" s="54"/>
      <c r="C71" s="54"/>
    </row>
    <row r="72" spans="1:3" ht="12.75">
      <c r="A72" s="150"/>
      <c r="C72" s="138"/>
    </row>
    <row r="73" spans="1:3" ht="12.75">
      <c r="A73" s="151"/>
      <c r="B73" s="138"/>
      <c r="C73" s="138"/>
    </row>
    <row r="74" spans="1:3" ht="12.75">
      <c r="A74" s="151"/>
      <c r="B74" s="138"/>
      <c r="C74" s="138"/>
    </row>
    <row r="75" spans="1:3" ht="12.75">
      <c r="A75" s="151"/>
      <c r="B75" s="139"/>
      <c r="C75" s="139"/>
    </row>
    <row r="76" spans="1:3" ht="12.75">
      <c r="A76" s="140"/>
      <c r="B76" s="138"/>
      <c r="C76" s="140"/>
    </row>
    <row r="77" spans="1:3" ht="12.75">
      <c r="A77" s="137"/>
      <c r="B77" s="141"/>
      <c r="C77" s="141"/>
    </row>
    <row r="78" spans="1:3" ht="12.75">
      <c r="A78" s="137"/>
      <c r="B78" s="141"/>
      <c r="C78" s="141"/>
    </row>
    <row r="79" spans="1:3" ht="12.75">
      <c r="A79" s="137"/>
      <c r="B79" s="141"/>
      <c r="C79" s="141"/>
    </row>
    <row r="80" spans="1:3" ht="12.75">
      <c r="A80" s="137"/>
      <c r="B80" s="141"/>
      <c r="C80" s="141"/>
    </row>
    <row r="81" spans="1:3" ht="12.75">
      <c r="A81" s="137"/>
      <c r="B81" s="141"/>
      <c r="C81" s="141"/>
    </row>
    <row r="82" spans="1:3" ht="12.75">
      <c r="A82" s="140"/>
      <c r="B82" s="140"/>
      <c r="C82" s="140"/>
    </row>
  </sheetData>
  <mergeCells count="12">
    <mergeCell ref="A53:A54"/>
    <mergeCell ref="C53:C54"/>
    <mergeCell ref="A1:A2"/>
    <mergeCell ref="A30:A31"/>
    <mergeCell ref="C30:C31"/>
    <mergeCell ref="B1:B2"/>
    <mergeCell ref="C1:C2"/>
    <mergeCell ref="D1:D2"/>
    <mergeCell ref="B30:B31"/>
    <mergeCell ref="B53:B54"/>
    <mergeCell ref="D30:D31"/>
    <mergeCell ref="D53:D54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4" r:id="rId1"/>
  <headerFooter alignWithMargins="0">
    <oddHeader>&amp;L&amp;"Arial,tučné"&amp;14Telefónica O2 Czech Republic - FINANČNÍ A PROVOZNÍ VÝSLEDKY&amp;R21. února 2008</oddHeader>
    <oddFooter>&amp;L&amp;"Arial,tučné"Investor Relations&amp;"Arial,obyčejné"
Tel: +420 271 462 076, +420 271 462 169&amp;Ce-mail: investor.relations@o2.com&amp;R6 ze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showGridLines="0" zoomScaleSheetLayoutView="75" workbookViewId="0" topLeftCell="A1">
      <selection activeCell="C25" sqref="C25:F25"/>
    </sheetView>
  </sheetViews>
  <sheetFormatPr defaultColWidth="9.140625" defaultRowHeight="12.75"/>
  <cols>
    <col min="1" max="1" width="48.8515625" style="104" customWidth="1"/>
    <col min="2" max="2" width="9.421875" style="104" customWidth="1"/>
    <col min="3" max="4" width="9.8515625" style="104" customWidth="1"/>
    <col min="5" max="6" width="9.28125" style="104" bestFit="1" customWidth="1"/>
    <col min="7" max="16384" width="9.140625" style="104" customWidth="1"/>
  </cols>
  <sheetData>
    <row r="1" spans="1:6" ht="12.75" customHeight="1">
      <c r="A1" s="319" t="s">
        <v>161</v>
      </c>
      <c r="B1" s="326" t="s">
        <v>6</v>
      </c>
      <c r="C1" s="328" t="s">
        <v>8</v>
      </c>
      <c r="D1" s="328" t="s">
        <v>10</v>
      </c>
      <c r="E1" s="328" t="s">
        <v>11</v>
      </c>
      <c r="F1" s="330" t="s">
        <v>15</v>
      </c>
    </row>
    <row r="2" spans="1:6" ht="12.75">
      <c r="A2" s="323"/>
      <c r="B2" s="327"/>
      <c r="C2" s="329"/>
      <c r="D2" s="329"/>
      <c r="E2" s="329"/>
      <c r="F2" s="331"/>
    </row>
    <row r="3" spans="1:6" ht="12.75" customHeight="1">
      <c r="A3" s="152" t="s">
        <v>162</v>
      </c>
      <c r="B3" s="273">
        <f>B4+B11</f>
        <v>3073</v>
      </c>
      <c r="C3" s="153">
        <f>C4+C11</f>
        <v>2974.5</v>
      </c>
      <c r="D3" s="153">
        <f>D4+D11</f>
        <v>2909.7</v>
      </c>
      <c r="E3" s="153">
        <f>E4+E11</f>
        <v>2854.661</v>
      </c>
      <c r="F3" s="154">
        <f>F4+F11</f>
        <v>2824.8689999999997</v>
      </c>
    </row>
    <row r="4" spans="1:6" ht="12.75" customHeight="1">
      <c r="A4" s="185" t="s">
        <v>163</v>
      </c>
      <c r="B4" s="274">
        <f>B5+B6+B10</f>
        <v>2979</v>
      </c>
      <c r="C4" s="193">
        <f>C5+C6+C10</f>
        <v>2873</v>
      </c>
      <c r="D4" s="193">
        <f>D5+D6+D10</f>
        <v>2804</v>
      </c>
      <c r="E4" s="193">
        <f>E5+E6+E10</f>
        <v>2746.645</v>
      </c>
      <c r="F4" s="194">
        <f>F5+F6+F10</f>
        <v>2714.7129999999997</v>
      </c>
    </row>
    <row r="5" spans="1:11" ht="12.75" customHeight="1">
      <c r="A5" s="186" t="s">
        <v>164</v>
      </c>
      <c r="B5" s="148">
        <v>2402</v>
      </c>
      <c r="C5" s="116">
        <v>2288</v>
      </c>
      <c r="D5" s="116">
        <v>2207.2</v>
      </c>
      <c r="E5" s="116">
        <v>2135</v>
      </c>
      <c r="F5" s="117">
        <v>2069</v>
      </c>
      <c r="G5" s="165"/>
      <c r="H5" s="165"/>
      <c r="I5" s="165"/>
      <c r="J5" s="165"/>
      <c r="K5" s="165"/>
    </row>
    <row r="6" spans="1:10" ht="12.75" customHeight="1">
      <c r="A6" s="186" t="s">
        <v>165</v>
      </c>
      <c r="B6" s="148">
        <f>B7+B8+B9</f>
        <v>561</v>
      </c>
      <c r="C6" s="116">
        <f>C7+C8+C9</f>
        <v>559</v>
      </c>
      <c r="D6" s="116">
        <f>D7+D8+D9</f>
        <v>559.3</v>
      </c>
      <c r="E6" s="116">
        <f>E7+E8+E9</f>
        <v>558.645</v>
      </c>
      <c r="F6" s="117">
        <f>F7+F8+F9</f>
        <v>572.713</v>
      </c>
      <c r="J6" s="237"/>
    </row>
    <row r="7" spans="1:10" ht="12.75" customHeight="1">
      <c r="A7" s="187" t="s">
        <v>166</v>
      </c>
      <c r="B7" s="148">
        <v>144</v>
      </c>
      <c r="C7" s="116">
        <v>111</v>
      </c>
      <c r="D7" s="116">
        <v>86</v>
      </c>
      <c r="E7" s="116">
        <v>68</v>
      </c>
      <c r="F7" s="117">
        <v>56.589</v>
      </c>
      <c r="G7" s="238"/>
      <c r="H7" s="238"/>
      <c r="I7" s="238"/>
      <c r="J7" s="238"/>
    </row>
    <row r="8" spans="1:11" ht="12.75" customHeight="1">
      <c r="A8" s="187" t="s">
        <v>167</v>
      </c>
      <c r="B8" s="275">
        <v>405</v>
      </c>
      <c r="C8" s="114">
        <v>437</v>
      </c>
      <c r="D8" s="114">
        <v>462.3</v>
      </c>
      <c r="E8" s="114">
        <v>482.433</v>
      </c>
      <c r="F8" s="115">
        <v>508.199</v>
      </c>
      <c r="G8" s="270"/>
      <c r="H8" s="270"/>
      <c r="I8" s="270"/>
      <c r="J8" s="270"/>
      <c r="K8" s="270"/>
    </row>
    <row r="9" spans="1:6" ht="12.75" customHeight="1">
      <c r="A9" s="187" t="s">
        <v>168</v>
      </c>
      <c r="B9" s="148">
        <v>12</v>
      </c>
      <c r="C9" s="116">
        <v>11</v>
      </c>
      <c r="D9" s="116">
        <v>11</v>
      </c>
      <c r="E9" s="116">
        <v>8.212</v>
      </c>
      <c r="F9" s="117">
        <v>7.925</v>
      </c>
    </row>
    <row r="10" spans="1:10" ht="12.75" customHeight="1">
      <c r="A10" s="186" t="s">
        <v>169</v>
      </c>
      <c r="B10" s="149">
        <v>16</v>
      </c>
      <c r="C10" s="118">
        <v>26</v>
      </c>
      <c r="D10" s="118">
        <v>37.5</v>
      </c>
      <c r="E10" s="118">
        <v>53</v>
      </c>
      <c r="F10" s="119">
        <v>73</v>
      </c>
      <c r="G10" s="165"/>
      <c r="H10" s="165"/>
      <c r="I10" s="165"/>
      <c r="J10" s="165"/>
    </row>
    <row r="11" spans="1:6" ht="12.75" customHeight="1">
      <c r="A11" s="185" t="s">
        <v>170</v>
      </c>
      <c r="B11" s="192">
        <f>B12+B13+B14</f>
        <v>94</v>
      </c>
      <c r="C11" s="190">
        <f>C12+C13+C14</f>
        <v>101.5</v>
      </c>
      <c r="D11" s="190">
        <f>D12+D13+D14</f>
        <v>105.7</v>
      </c>
      <c r="E11" s="190">
        <f>E12+E13+E14</f>
        <v>108.016</v>
      </c>
      <c r="F11" s="191">
        <f>F12+F13+F14</f>
        <v>110.156</v>
      </c>
    </row>
    <row r="12" spans="1:6" ht="12.75" customHeight="1">
      <c r="A12" s="186" t="s">
        <v>171</v>
      </c>
      <c r="B12" s="149">
        <v>23</v>
      </c>
      <c r="C12" s="118">
        <v>31</v>
      </c>
      <c r="D12" s="118">
        <v>36</v>
      </c>
      <c r="E12" s="118">
        <v>39.695</v>
      </c>
      <c r="F12" s="119">
        <v>42.57</v>
      </c>
    </row>
    <row r="13" spans="1:11" ht="12.75" customHeight="1">
      <c r="A13" s="186" t="s">
        <v>172</v>
      </c>
      <c r="B13" s="276">
        <v>65</v>
      </c>
      <c r="C13" s="246">
        <v>65</v>
      </c>
      <c r="D13" s="246">
        <v>64.2</v>
      </c>
      <c r="E13" s="246">
        <v>62.781</v>
      </c>
      <c r="F13" s="189">
        <v>61.951</v>
      </c>
      <c r="G13" s="270"/>
      <c r="H13" s="270"/>
      <c r="I13" s="270"/>
      <c r="J13" s="270"/>
      <c r="K13" s="271"/>
    </row>
    <row r="14" spans="1:7" ht="12.75" customHeight="1">
      <c r="A14" s="186" t="s">
        <v>173</v>
      </c>
      <c r="B14" s="149">
        <v>6</v>
      </c>
      <c r="C14" s="118">
        <v>5.5</v>
      </c>
      <c r="D14" s="118">
        <v>5.5</v>
      </c>
      <c r="E14" s="118">
        <v>5.54</v>
      </c>
      <c r="F14" s="119">
        <v>5.635</v>
      </c>
      <c r="G14" s="209"/>
    </row>
    <row r="15" spans="1:6" ht="3.75" customHeight="1">
      <c r="A15" s="113"/>
      <c r="B15" s="149"/>
      <c r="C15" s="118"/>
      <c r="D15" s="118"/>
      <c r="E15" s="118"/>
      <c r="F15" s="119"/>
    </row>
    <row r="16" spans="1:6" ht="12.75">
      <c r="A16" s="156" t="s">
        <v>174</v>
      </c>
      <c r="B16" s="253">
        <f>SUM(B17:B22)</f>
        <v>987.6680000000002</v>
      </c>
      <c r="C16" s="175">
        <f>SUM(C17:C22)</f>
        <v>909.8349999999999</v>
      </c>
      <c r="D16" s="175">
        <f>SUM(D17:D22)</f>
        <v>767.165</v>
      </c>
      <c r="E16" s="175">
        <f>SUM(E17:E22)</f>
        <v>679.1806180000001</v>
      </c>
      <c r="F16" s="161">
        <f>SUM(F17:F22)</f>
        <v>726.4451270000001</v>
      </c>
    </row>
    <row r="17" spans="1:8" ht="12.75">
      <c r="A17" s="113" t="s">
        <v>175</v>
      </c>
      <c r="B17" s="149">
        <v>419.5060000000002</v>
      </c>
      <c r="C17" s="118">
        <v>399.996</v>
      </c>
      <c r="D17" s="118">
        <v>336.904</v>
      </c>
      <c r="E17" s="118">
        <v>292.6698359999999</v>
      </c>
      <c r="F17" s="119">
        <v>335.843665</v>
      </c>
      <c r="G17" s="184"/>
      <c r="H17" s="184"/>
    </row>
    <row r="18" spans="1:8" ht="12.75">
      <c r="A18" s="113" t="s">
        <v>176</v>
      </c>
      <c r="B18" s="149">
        <v>172.32899999999998</v>
      </c>
      <c r="C18" s="118">
        <v>166.722</v>
      </c>
      <c r="D18" s="118">
        <v>150.578</v>
      </c>
      <c r="E18" s="118">
        <v>138.03284500000004</v>
      </c>
      <c r="F18" s="119">
        <v>150.46042999999995</v>
      </c>
      <c r="G18" s="184"/>
      <c r="H18" s="184"/>
    </row>
    <row r="19" spans="1:8" ht="12.75">
      <c r="A19" s="113" t="s">
        <v>177</v>
      </c>
      <c r="B19" s="149">
        <v>30.13</v>
      </c>
      <c r="C19" s="118">
        <v>29.681</v>
      </c>
      <c r="D19" s="118">
        <v>29.419</v>
      </c>
      <c r="E19" s="118">
        <v>28.925897000000003</v>
      </c>
      <c r="F19" s="119">
        <v>28.969789000000002</v>
      </c>
      <c r="G19" s="184"/>
      <c r="H19" s="184"/>
    </row>
    <row r="20" spans="1:8" ht="12.75">
      <c r="A20" s="113" t="s">
        <v>178</v>
      </c>
      <c r="B20" s="149">
        <v>82.42099999999999</v>
      </c>
      <c r="C20" s="118">
        <v>81.688</v>
      </c>
      <c r="D20" s="118">
        <v>80.91199999999999</v>
      </c>
      <c r="E20" s="118">
        <v>77.55456300000002</v>
      </c>
      <c r="F20" s="119">
        <v>81.55677999999999</v>
      </c>
      <c r="G20" s="184"/>
      <c r="H20" s="184"/>
    </row>
    <row r="21" spans="1:8" ht="12.75">
      <c r="A21" s="113" t="s">
        <v>179</v>
      </c>
      <c r="B21" s="149">
        <v>192.08800000000005</v>
      </c>
      <c r="C21" s="118">
        <v>145.982</v>
      </c>
      <c r="D21" s="118">
        <v>95.81800000000001</v>
      </c>
      <c r="E21" s="118">
        <v>73.84418780600004</v>
      </c>
      <c r="F21" s="119">
        <v>64.60016268700002</v>
      </c>
      <c r="G21" s="184"/>
      <c r="H21" s="184"/>
    </row>
    <row r="22" spans="1:8" ht="12.75">
      <c r="A22" s="113" t="s">
        <v>180</v>
      </c>
      <c r="B22" s="149">
        <v>91.194</v>
      </c>
      <c r="C22" s="118">
        <v>85.766</v>
      </c>
      <c r="D22" s="118">
        <v>73.534</v>
      </c>
      <c r="E22" s="118">
        <v>68.15328919400004</v>
      </c>
      <c r="F22" s="119">
        <v>65.01430031299999</v>
      </c>
      <c r="G22" s="184"/>
      <c r="H22" s="184"/>
    </row>
    <row r="23" spans="1:6" ht="3" customHeight="1">
      <c r="A23" s="113"/>
      <c r="B23" s="149"/>
      <c r="C23" s="118"/>
      <c r="D23" s="118"/>
      <c r="E23" s="118"/>
      <c r="F23" s="119"/>
    </row>
    <row r="24" spans="1:6" ht="13.5" customHeight="1">
      <c r="A24" s="156" t="s">
        <v>181</v>
      </c>
      <c r="B24" s="164">
        <f>B25+B26</f>
        <v>462</v>
      </c>
      <c r="C24" s="162">
        <f>C25+C26</f>
        <v>474.47322509</v>
      </c>
      <c r="D24" s="162">
        <f>D25+D26</f>
        <v>440.310641866688</v>
      </c>
      <c r="E24" s="162">
        <f>E25+E26</f>
        <v>401.958019283321</v>
      </c>
      <c r="F24" s="157">
        <f>F25+F26</f>
        <v>437.3731353333044</v>
      </c>
    </row>
    <row r="25" spans="1:7" ht="12.75">
      <c r="A25" s="113" t="s">
        <v>182</v>
      </c>
      <c r="B25" s="149">
        <v>401</v>
      </c>
      <c r="C25" s="118">
        <v>410.47322509</v>
      </c>
      <c r="D25" s="118">
        <v>375.310641866688</v>
      </c>
      <c r="E25" s="118">
        <v>344.958019283321</v>
      </c>
      <c r="F25" s="119">
        <v>375.3731353333044</v>
      </c>
      <c r="G25" s="184"/>
    </row>
    <row r="26" spans="1:7" ht="12.75">
      <c r="A26" s="113" t="s">
        <v>183</v>
      </c>
      <c r="B26" s="149">
        <v>61</v>
      </c>
      <c r="C26" s="118">
        <v>64</v>
      </c>
      <c r="D26" s="118">
        <v>65</v>
      </c>
      <c r="E26" s="118">
        <v>57</v>
      </c>
      <c r="F26" s="119">
        <v>62</v>
      </c>
      <c r="G26" s="184"/>
    </row>
    <row r="27" spans="1:6" ht="3.75" customHeight="1">
      <c r="A27" s="113"/>
      <c r="B27" s="149"/>
      <c r="C27" s="118"/>
      <c r="D27" s="118"/>
      <c r="E27" s="118"/>
      <c r="F27" s="119"/>
    </row>
    <row r="28" spans="1:6" ht="16.5" customHeight="1">
      <c r="A28" s="113" t="s">
        <v>184</v>
      </c>
      <c r="B28" s="145">
        <v>196</v>
      </c>
      <c r="C28" s="121">
        <f>(C16+C24)/((C5+B5)/2)/3*1000</f>
        <v>196.77444564179103</v>
      </c>
      <c r="D28" s="121">
        <f>(D16+D24)/((D5+C5)/2)/3*1000</f>
        <v>179.07629499120367</v>
      </c>
      <c r="E28" s="121">
        <f>(E16+E24)/((E5+D5)/2)/3*1000</f>
        <v>165.98938130952376</v>
      </c>
      <c r="F28" s="122">
        <f>(F16+F24)/((F5+E5)/2)/3*1000</f>
        <v>184.55728866687357</v>
      </c>
    </row>
    <row r="29" spans="1:6" ht="12.75">
      <c r="A29" s="113"/>
      <c r="B29" s="254"/>
      <c r="C29" s="251"/>
      <c r="D29" s="251"/>
      <c r="E29" s="251"/>
      <c r="F29" s="112"/>
    </row>
    <row r="30" spans="1:7" ht="12.75" customHeight="1">
      <c r="A30" s="319" t="s">
        <v>185</v>
      </c>
      <c r="B30" s="326" t="s">
        <v>6</v>
      </c>
      <c r="C30" s="328" t="s">
        <v>8</v>
      </c>
      <c r="D30" s="328" t="s">
        <v>10</v>
      </c>
      <c r="E30" s="328" t="s">
        <v>11</v>
      </c>
      <c r="F30" s="330" t="s">
        <v>15</v>
      </c>
      <c r="G30" s="215"/>
    </row>
    <row r="31" spans="1:6" ht="12.75">
      <c r="A31" s="320"/>
      <c r="B31" s="327"/>
      <c r="C31" s="329"/>
      <c r="D31" s="329"/>
      <c r="E31" s="329"/>
      <c r="F31" s="331"/>
    </row>
    <row r="32" spans="1:11" ht="12.75">
      <c r="A32" s="286" t="s">
        <v>200</v>
      </c>
      <c r="B32" s="255">
        <f>B33+B34</f>
        <v>4864</v>
      </c>
      <c r="C32" s="176">
        <f>C33+C34</f>
        <v>4839</v>
      </c>
      <c r="D32" s="176">
        <f>D33+D34</f>
        <v>4894</v>
      </c>
      <c r="E32" s="176">
        <f>E33+E34</f>
        <v>4967</v>
      </c>
      <c r="F32" s="170">
        <f>F33+F34</f>
        <v>5126</v>
      </c>
      <c r="G32" s="165"/>
      <c r="H32" s="165"/>
      <c r="I32" s="165"/>
      <c r="K32" s="209"/>
    </row>
    <row r="33" spans="1:12" ht="14.25">
      <c r="A33" s="127" t="s">
        <v>186</v>
      </c>
      <c r="B33" s="256">
        <v>1875</v>
      </c>
      <c r="C33" s="128">
        <v>1966</v>
      </c>
      <c r="D33" s="128">
        <v>2077</v>
      </c>
      <c r="E33" s="128">
        <v>2161</v>
      </c>
      <c r="F33" s="142">
        <v>2244</v>
      </c>
      <c r="G33" s="263"/>
      <c r="H33" s="263"/>
      <c r="I33" s="263"/>
      <c r="J33" s="263"/>
      <c r="K33" s="263"/>
      <c r="L33" s="263"/>
    </row>
    <row r="34" spans="1:11" ht="14.25">
      <c r="A34" s="127" t="s">
        <v>187</v>
      </c>
      <c r="B34" s="145">
        <v>2989</v>
      </c>
      <c r="C34" s="121">
        <v>2873</v>
      </c>
      <c r="D34" s="121">
        <v>2817</v>
      </c>
      <c r="E34" s="121">
        <v>2806</v>
      </c>
      <c r="F34" s="122">
        <v>2882</v>
      </c>
      <c r="G34" s="165"/>
      <c r="H34" s="165"/>
      <c r="I34" s="165"/>
      <c r="K34" s="209"/>
    </row>
    <row r="35" spans="1:6" ht="5.25" customHeight="1">
      <c r="A35" s="127"/>
      <c r="B35" s="145"/>
      <c r="C35" s="121"/>
      <c r="D35" s="121"/>
      <c r="E35" s="121"/>
      <c r="F35" s="122"/>
    </row>
    <row r="36" spans="1:9" ht="12.75">
      <c r="A36" s="169" t="s">
        <v>201</v>
      </c>
      <c r="B36" s="257">
        <f>B37+B38</f>
        <v>168</v>
      </c>
      <c r="C36" s="165">
        <f>C37+C38</f>
        <v>174</v>
      </c>
      <c r="D36" s="165">
        <f>D37+D38</f>
        <v>177</v>
      </c>
      <c r="E36" s="165">
        <f>E37+E38</f>
        <v>182</v>
      </c>
      <c r="F36" s="166">
        <f>F37+F38</f>
        <v>192</v>
      </c>
      <c r="G36" s="165"/>
      <c r="H36" s="165"/>
      <c r="I36" s="165"/>
    </row>
    <row r="37" spans="1:9" ht="12.75">
      <c r="A37" s="127" t="s">
        <v>188</v>
      </c>
      <c r="B37" s="256">
        <v>74</v>
      </c>
      <c r="C37" s="128">
        <v>75</v>
      </c>
      <c r="D37" s="128">
        <v>75</v>
      </c>
      <c r="E37" s="128">
        <v>76</v>
      </c>
      <c r="F37" s="142">
        <v>78</v>
      </c>
      <c r="G37" s="165"/>
      <c r="H37" s="165"/>
      <c r="I37" s="165"/>
    </row>
    <row r="38" spans="1:9" ht="12.75">
      <c r="A38" s="127" t="s">
        <v>189</v>
      </c>
      <c r="B38" s="256">
        <v>94</v>
      </c>
      <c r="C38" s="128">
        <v>99</v>
      </c>
      <c r="D38" s="128">
        <v>102</v>
      </c>
      <c r="E38" s="128">
        <v>106</v>
      </c>
      <c r="F38" s="142">
        <v>114</v>
      </c>
      <c r="G38" s="165"/>
      <c r="H38" s="165"/>
      <c r="I38" s="165"/>
    </row>
    <row r="39" spans="1:6" ht="5.25" customHeight="1">
      <c r="A39" s="129"/>
      <c r="B39" s="256"/>
      <c r="C39" s="128"/>
      <c r="D39" s="128"/>
      <c r="E39" s="128"/>
      <c r="F39" s="142"/>
    </row>
    <row r="40" spans="1:6" ht="12.75">
      <c r="A40" s="131" t="s">
        <v>190</v>
      </c>
      <c r="B40" s="258">
        <v>0.014</v>
      </c>
      <c r="C40" s="181">
        <v>0.02</v>
      </c>
      <c r="D40" s="181">
        <v>0.014</v>
      </c>
      <c r="E40" s="181">
        <v>0.013</v>
      </c>
      <c r="F40" s="182">
        <v>0.015</v>
      </c>
    </row>
    <row r="41" spans="1:6" ht="5.25" customHeight="1">
      <c r="A41" s="131"/>
      <c r="B41" s="256"/>
      <c r="C41" s="128"/>
      <c r="D41" s="128"/>
      <c r="E41" s="128"/>
      <c r="F41" s="142"/>
    </row>
    <row r="42" spans="1:6" ht="14.25">
      <c r="A42" s="131" t="s">
        <v>191</v>
      </c>
      <c r="B42" s="145">
        <v>528</v>
      </c>
      <c r="C42" s="121">
        <v>496</v>
      </c>
      <c r="D42" s="121">
        <v>524</v>
      </c>
      <c r="E42" s="121">
        <v>535</v>
      </c>
      <c r="F42" s="122">
        <v>540</v>
      </c>
    </row>
    <row r="43" spans="1:6" ht="14.25">
      <c r="A43" s="127" t="s">
        <v>192</v>
      </c>
      <c r="B43" s="145">
        <v>982</v>
      </c>
      <c r="C43" s="121">
        <v>902</v>
      </c>
      <c r="D43" s="121">
        <v>910</v>
      </c>
      <c r="E43" s="121">
        <v>909</v>
      </c>
      <c r="F43" s="122">
        <v>906</v>
      </c>
    </row>
    <row r="44" spans="1:6" ht="14.25">
      <c r="A44" s="127" t="s">
        <v>193</v>
      </c>
      <c r="B44" s="145">
        <v>248</v>
      </c>
      <c r="C44" s="121">
        <v>232</v>
      </c>
      <c r="D44" s="121">
        <v>249</v>
      </c>
      <c r="E44" s="121">
        <v>253</v>
      </c>
      <c r="F44" s="122">
        <v>255</v>
      </c>
    </row>
    <row r="45" spans="1:6" ht="14.25">
      <c r="A45" s="127" t="s">
        <v>194</v>
      </c>
      <c r="B45" s="145">
        <v>113</v>
      </c>
      <c r="C45" s="121">
        <v>107</v>
      </c>
      <c r="D45" s="121">
        <v>109</v>
      </c>
      <c r="E45" s="121">
        <v>113</v>
      </c>
      <c r="F45" s="122">
        <v>115</v>
      </c>
    </row>
    <row r="46" spans="1:6" ht="12.75">
      <c r="A46" s="127" t="s">
        <v>195</v>
      </c>
      <c r="B46" s="266">
        <v>0.4</v>
      </c>
      <c r="C46" s="214">
        <v>0.41</v>
      </c>
      <c r="D46" s="214">
        <v>0.42</v>
      </c>
      <c r="E46" s="214">
        <v>0.45</v>
      </c>
      <c r="F46" s="183">
        <v>0.42</v>
      </c>
    </row>
    <row r="47" spans="1:6" ht="5.25" customHeight="1">
      <c r="A47" s="131"/>
      <c r="B47" s="259"/>
      <c r="C47" s="110"/>
      <c r="D47" s="110"/>
      <c r="E47" s="110"/>
      <c r="F47" s="125"/>
    </row>
    <row r="48" spans="1:8" ht="12.75">
      <c r="A48" s="172" t="s">
        <v>196</v>
      </c>
      <c r="B48" s="260">
        <v>1540</v>
      </c>
      <c r="C48" s="167">
        <v>1571</v>
      </c>
      <c r="D48" s="167">
        <v>1708</v>
      </c>
      <c r="E48" s="167">
        <v>1689</v>
      </c>
      <c r="F48" s="168">
        <v>1802</v>
      </c>
      <c r="H48" s="209"/>
    </row>
    <row r="49" spans="1:7" ht="15.75" customHeight="1">
      <c r="A49" s="129" t="s">
        <v>197</v>
      </c>
      <c r="B49" s="145">
        <v>109</v>
      </c>
      <c r="C49" s="121">
        <v>109</v>
      </c>
      <c r="D49" s="121">
        <v>119.5</v>
      </c>
      <c r="E49" s="121">
        <v>117</v>
      </c>
      <c r="F49" s="122">
        <v>122</v>
      </c>
      <c r="G49" s="237"/>
    </row>
    <row r="50" spans="1:6" ht="5.25" customHeight="1">
      <c r="A50" s="132"/>
      <c r="B50" s="261"/>
      <c r="C50" s="123"/>
      <c r="D50" s="123"/>
      <c r="E50" s="123"/>
      <c r="F50" s="124"/>
    </row>
    <row r="51" spans="1:7" ht="12.75" customHeight="1">
      <c r="A51" s="196" t="s">
        <v>198</v>
      </c>
      <c r="B51" s="262">
        <v>778</v>
      </c>
      <c r="C51" s="174">
        <v>750</v>
      </c>
      <c r="D51" s="174">
        <v>751</v>
      </c>
      <c r="E51" s="174">
        <v>746</v>
      </c>
      <c r="F51" s="173">
        <v>835</v>
      </c>
      <c r="G51" s="209"/>
    </row>
    <row r="52" spans="1:6" ht="12.75">
      <c r="A52" s="134"/>
      <c r="B52" s="53"/>
      <c r="F52" s="252"/>
    </row>
    <row r="53" spans="1:6" ht="12.75">
      <c r="A53" s="319" t="s">
        <v>202</v>
      </c>
      <c r="B53" s="326" t="s">
        <v>6</v>
      </c>
      <c r="C53" s="328" t="s">
        <v>8</v>
      </c>
      <c r="D53" s="328" t="s">
        <v>10</v>
      </c>
      <c r="E53" s="328" t="s">
        <v>11</v>
      </c>
      <c r="F53" s="330" t="s">
        <v>15</v>
      </c>
    </row>
    <row r="54" spans="1:6" ht="12.75">
      <c r="A54" s="320"/>
      <c r="B54" s="327"/>
      <c r="C54" s="329"/>
      <c r="D54" s="329"/>
      <c r="E54" s="329"/>
      <c r="F54" s="331"/>
    </row>
    <row r="55" spans="1:6" ht="12.75">
      <c r="A55" s="201" t="s">
        <v>12</v>
      </c>
      <c r="B55" s="267">
        <v>9265</v>
      </c>
      <c r="C55" s="207">
        <v>9188</v>
      </c>
      <c r="D55" s="207">
        <v>8973</v>
      </c>
      <c r="E55" s="207">
        <v>8877</v>
      </c>
      <c r="F55" s="206">
        <v>8695</v>
      </c>
    </row>
    <row r="56" spans="1:6" ht="12.75" customHeight="1">
      <c r="A56" s="202" t="s">
        <v>9</v>
      </c>
      <c r="B56" s="268">
        <v>0</v>
      </c>
      <c r="C56" s="247">
        <v>158</v>
      </c>
      <c r="D56" s="247">
        <v>230</v>
      </c>
      <c r="E56" s="247">
        <v>334</v>
      </c>
      <c r="F56" s="248">
        <v>354</v>
      </c>
    </row>
    <row r="57" spans="1:6" ht="12.75">
      <c r="A57" s="203" t="s">
        <v>199</v>
      </c>
      <c r="B57" s="269">
        <v>151</v>
      </c>
      <c r="C57" s="208">
        <v>155</v>
      </c>
      <c r="D57" s="208">
        <v>162</v>
      </c>
      <c r="E57" s="208">
        <v>173</v>
      </c>
      <c r="F57" s="205">
        <v>172</v>
      </c>
    </row>
    <row r="58" spans="1:2" ht="12.75">
      <c r="A58" s="134"/>
      <c r="B58" s="53"/>
    </row>
    <row r="59" spans="1:2" ht="12.75" customHeight="1">
      <c r="A59" s="147" t="s">
        <v>213</v>
      </c>
      <c r="B59" s="109"/>
    </row>
    <row r="60" ht="14.25" customHeight="1">
      <c r="A60" s="147" t="s">
        <v>4</v>
      </c>
    </row>
    <row r="61" ht="14.25">
      <c r="A61" s="147" t="s">
        <v>203</v>
      </c>
    </row>
    <row r="62" ht="14.25">
      <c r="A62" s="147" t="s">
        <v>204</v>
      </c>
    </row>
    <row r="63" ht="14.25">
      <c r="A63" s="147" t="s">
        <v>205</v>
      </c>
    </row>
    <row r="64" ht="14.25">
      <c r="A64" s="52" t="s">
        <v>206</v>
      </c>
    </row>
    <row r="65" ht="14.25">
      <c r="A65" s="147" t="s">
        <v>207</v>
      </c>
    </row>
    <row r="66" ht="14.25">
      <c r="A66" s="146" t="s">
        <v>208</v>
      </c>
    </row>
    <row r="67" ht="14.25">
      <c r="A67" s="146" t="s">
        <v>209</v>
      </c>
    </row>
    <row r="68" ht="12.75">
      <c r="A68" s="177" t="s">
        <v>210</v>
      </c>
    </row>
    <row r="69" ht="14.25">
      <c r="A69" s="146" t="s">
        <v>211</v>
      </c>
    </row>
    <row r="70" ht="14.25">
      <c r="A70" s="147" t="s">
        <v>212</v>
      </c>
    </row>
    <row r="71" ht="14.25">
      <c r="A71" s="200"/>
    </row>
    <row r="72" ht="12.75">
      <c r="A72" s="137"/>
    </row>
    <row r="73" ht="12.75">
      <c r="A73" s="137"/>
    </row>
    <row r="74" ht="12.75">
      <c r="A74" s="137"/>
    </row>
    <row r="75" ht="12.75">
      <c r="A75" s="137"/>
    </row>
    <row r="76" ht="12.75">
      <c r="A76" s="140"/>
    </row>
  </sheetData>
  <mergeCells count="18">
    <mergeCell ref="F1:F2"/>
    <mergeCell ref="F30:F31"/>
    <mergeCell ref="F53:F54"/>
    <mergeCell ref="A30:A31"/>
    <mergeCell ref="B1:B2"/>
    <mergeCell ref="D30:D31"/>
    <mergeCell ref="C1:C2"/>
    <mergeCell ref="C30:C31"/>
    <mergeCell ref="B30:B31"/>
    <mergeCell ref="A53:A54"/>
    <mergeCell ref="B53:B54"/>
    <mergeCell ref="A1:A2"/>
    <mergeCell ref="C53:C54"/>
    <mergeCell ref="E1:E2"/>
    <mergeCell ref="E30:E31"/>
    <mergeCell ref="E53:E54"/>
    <mergeCell ref="D1:D2"/>
    <mergeCell ref="D53:D54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4" r:id="rId1"/>
  <headerFooter alignWithMargins="0">
    <oddHeader>&amp;L&amp;"Arial,tučné"&amp;14Telefónica O2 Czech Republic - FINANČNÍ A PROVOZNÍ VÝSLEDKY&amp;R21. února 2008</oddHeader>
    <oddFooter>&amp;L&amp;"Arial,tučné"Investor Relations&amp;"Arial,obyčejné"
Tel: +420 271 462 076, +420 271 462 169&amp;Ce-mail: investor.relations@o2.com&amp;R7 ze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2008-02-18T13:01:43Z</cp:lastPrinted>
  <dcterms:created xsi:type="dcterms:W3CDTF">2006-01-23T13:06:21Z</dcterms:created>
  <dcterms:modified xsi:type="dcterms:W3CDTF">2008-02-21T10:48:47Z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